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tabRatio="809" activeTab="0"/>
  </bookViews>
  <sheets>
    <sheet name="Upit TECNOST-TECNOST" sheetId="1" r:id="rId1"/>
  </sheets>
  <definedNames>
    <definedName name="AKTIV">"GotovOblik 925"</definedName>
    <definedName name="Microsoft_Investor_Cijene_dionica" localSheetId="0">'Upit TECNOST-TECNOST'!#REF!</definedName>
    <definedName name="solver_adj" localSheetId="0" hidden="1">'Upit TECNOST-TECNOST'!$G$20,'Upit TECNOST-TECNOST'!#REF!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'Upit TECNOST-TECNOST'!#REF!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Zahtev</author>
    <author>Rikalovic Milan</author>
    <author>Milan Rikalovic</author>
  </authors>
  <commentList>
    <comment ref="J15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G15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G13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J13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H4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Ako se ne zada usvaja se prema preporuci proizvodjaca</t>
        </r>
      </text>
    </comment>
    <comment ref="J4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Ako se ne zada usvaja se prema preporuci proizvodjaca</t>
        </r>
      </text>
    </comment>
    <comment ref="K49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Ako se ne zada usvaja se prema preporuci proizvodjaca</t>
        </r>
      </text>
    </comment>
    <comment ref="G16" authorId="1">
      <text>
        <r>
          <rPr>
            <b/>
            <sz val="8"/>
            <rFont val="Tahoma"/>
            <family val="0"/>
          </rPr>
          <t>Neobavezan zahtev</t>
        </r>
        <r>
          <rPr>
            <sz val="8"/>
            <rFont val="Tahoma"/>
            <family val="0"/>
          </rPr>
          <t xml:space="preserve">
Izabrati iz menija</t>
        </r>
      </text>
    </comment>
    <comment ref="D52" authorId="2">
      <text>
        <r>
          <rPr>
            <b/>
            <sz val="8"/>
            <rFont val="Tahoma"/>
            <family val="0"/>
          </rPr>
          <t>Opcioni podatak</t>
        </r>
        <r>
          <rPr>
            <sz val="8"/>
            <rFont val="Tahoma"/>
            <family val="0"/>
          </rPr>
          <t xml:space="preserve">
Unesite proizvoljan tekst</t>
        </r>
      </text>
    </comment>
    <comment ref="K6" authorId="0">
      <text>
        <r>
          <rPr>
            <b/>
            <sz val="8"/>
            <rFont val="Tahoma"/>
            <family val="0"/>
          </rPr>
          <t>Zahtev:</t>
        </r>
        <r>
          <rPr>
            <sz val="8"/>
            <rFont val="Tahoma"/>
            <family val="0"/>
          </rPr>
          <t xml:space="preserve">
Obavezan podatak</t>
        </r>
      </text>
    </comment>
    <comment ref="K7" authorId="1">
      <text>
        <r>
          <rPr>
            <b/>
            <sz val="8"/>
            <rFont val="Tahoma"/>
            <family val="0"/>
          </rPr>
          <t>Potreban izbor za:</t>
        </r>
        <r>
          <rPr>
            <sz val="8"/>
            <rFont val="Tahoma"/>
            <family val="0"/>
          </rPr>
          <t xml:space="preserve">
Uneti iz menija</t>
        </r>
      </text>
    </comment>
    <comment ref="D5" authorId="0">
      <text>
        <r>
          <rPr>
            <b/>
            <sz val="8"/>
            <rFont val="Tahoma"/>
            <family val="0"/>
          </rPr>
          <t>NAZIV FIRME</t>
        </r>
        <r>
          <rPr>
            <sz val="8"/>
            <rFont val="Tahoma"/>
            <family val="0"/>
          </rPr>
          <t xml:space="preserve">
Obavezan podatak</t>
        </r>
      </text>
    </comment>
    <comment ref="D6" authorId="0">
      <text>
        <r>
          <rPr>
            <b/>
            <sz val="8"/>
            <rFont val="Tahoma"/>
            <family val="0"/>
          </rPr>
          <t>Adresa i telefon narucioca</t>
        </r>
        <r>
          <rPr>
            <sz val="8"/>
            <rFont val="Tahoma"/>
            <family val="0"/>
          </rPr>
          <t xml:space="preserve">
Obavezan podatak</t>
        </r>
      </text>
    </comment>
    <comment ref="D7" authorId="2">
      <text>
        <r>
          <rPr>
            <b/>
            <sz val="8"/>
            <rFont val="Tahoma"/>
            <family val="0"/>
          </rPr>
          <t>Ime i prezime lica za kontakt</t>
        </r>
        <r>
          <rPr>
            <sz val="8"/>
            <rFont val="Tahoma"/>
            <family val="0"/>
          </rPr>
          <t xml:space="preserve">
Obavezan podatak</t>
        </r>
      </text>
    </comment>
  </commentList>
</comments>
</file>

<file path=xl/sharedStrings.xml><?xml version="1.0" encoding="utf-8"?>
<sst xmlns="http://schemas.openxmlformats.org/spreadsheetml/2006/main" count="166" uniqueCount="128">
  <si>
    <t>DATUM</t>
  </si>
  <si>
    <t>Broj</t>
  </si>
  <si>
    <t>Zadati (usvojeni) otpor zaprljanja</t>
  </si>
  <si>
    <t>Koef. provodjenja toplote zaprljanja</t>
  </si>
  <si>
    <t>A1</t>
  </si>
  <si>
    <t>A2</t>
  </si>
  <si>
    <t>A3</t>
  </si>
  <si>
    <t>A4</t>
  </si>
  <si>
    <t>B1</t>
  </si>
  <si>
    <t>B2</t>
  </si>
  <si>
    <t>B3</t>
  </si>
  <si>
    <t>B4</t>
  </si>
  <si>
    <t>RADNI  FLUIDI:</t>
  </si>
  <si>
    <t>Debljina zaprljanja</t>
  </si>
  <si>
    <t>u cevi</t>
  </si>
  <si>
    <t>oko cevi</t>
  </si>
  <si>
    <t>Naziv radnih fluida</t>
  </si>
  <si>
    <t>Hemijska formula fluida ili posebni podaci</t>
  </si>
  <si>
    <t>naslage na bazi kamenca</t>
  </si>
  <si>
    <t>OSTALI USLOVI:</t>
  </si>
  <si>
    <t>KONTAKT:</t>
  </si>
  <si>
    <t>ADRESA:</t>
  </si>
  <si>
    <t>Namena</t>
  </si>
  <si>
    <t>KONTAKT</t>
  </si>
  <si>
    <t>Upit za TEIT listu RT  V I T U S</t>
  </si>
  <si>
    <t>NARUČILAC:</t>
  </si>
  <si>
    <t>TEČNOST - TEČNOST</t>
  </si>
  <si>
    <r>
      <t>L</t>
    </r>
    <r>
      <rPr>
        <vertAlign val="subscript"/>
        <sz val="10"/>
        <color indexed="8"/>
        <rFont val="Arial"/>
        <family val="2"/>
      </rPr>
      <t>RTmax</t>
    </r>
    <r>
      <rPr>
        <sz val="10"/>
        <color indexed="8"/>
        <rFont val="Arial"/>
        <family val="2"/>
      </rPr>
      <t xml:space="preserve"> [m]</t>
    </r>
  </si>
  <si>
    <t>Radni pritisci u razmenjivaču</t>
  </si>
  <si>
    <t>Raspored fluida u razmenjivaču toplote</t>
  </si>
  <si>
    <t>ZADATE VELIČINE STANJA,pri</t>
  </si>
  <si>
    <t>ZAPRLJANJE  POVRŠINE  RAZMENE  TOPLOTE</t>
  </si>
  <si>
    <t>Računski otpor zaprljanja</t>
  </si>
  <si>
    <t xml:space="preserve">MAKSIMALNA MERA GABARITA, DUŽINA UGRADNJE </t>
  </si>
  <si>
    <t xml:space="preserve">MAKSIMALNI DOZVOLJENI PAD PRITISKA </t>
  </si>
  <si>
    <t>HOT</t>
  </si>
  <si>
    <t>COLD</t>
  </si>
  <si>
    <t>PROJEKT</t>
  </si>
  <si>
    <t>DEMI VODA</t>
  </si>
  <si>
    <t>REČNA VODA</t>
  </si>
  <si>
    <t>Bilansna toplotna snaga razmene</t>
  </si>
  <si>
    <t>a</t>
  </si>
  <si>
    <t xml:space="preserve">Varijanta - zadati protoci </t>
  </si>
  <si>
    <t>ULAZNI PODACI</t>
  </si>
  <si>
    <t>Prvi IZBOR</t>
  </si>
  <si>
    <t>Drugi IZBOR</t>
  </si>
  <si>
    <t>Direktno zadati maseni protoci</t>
  </si>
  <si>
    <t>Temperature na ULAZU u RT</t>
  </si>
  <si>
    <t>Temperature na IZLAZU iz RT</t>
  </si>
  <si>
    <t>A. REŽIM za IZBOR razmenjivača toplote VITUS  (RT)</t>
  </si>
  <si>
    <t>Kontrolisana temp. IZLAZA</t>
  </si>
  <si>
    <t>Varijanta</t>
  </si>
  <si>
    <t>b</t>
  </si>
  <si>
    <t>Varijanta - zadata toplotna snaga</t>
  </si>
  <si>
    <t>Zadata toplotna snaga razmene</t>
  </si>
  <si>
    <t>BILANS izabrane varijante</t>
  </si>
  <si>
    <t>Utvrđeni podaci za izbor razmenjivača toplote</t>
  </si>
  <si>
    <t>Kontrolisani IZLAZ</t>
  </si>
  <si>
    <t>Srednja temperatura kontrolisanog fluida</t>
  </si>
  <si>
    <t>Bilansna temperature na IZLAZU</t>
  </si>
  <si>
    <t>Srednja temperatura fluida</t>
  </si>
  <si>
    <t>Bilansni maseni protoci</t>
  </si>
  <si>
    <r>
      <t>D</t>
    </r>
    <r>
      <rPr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 xml:space="preserve"> max</t>
    </r>
    <r>
      <rPr>
        <sz val="10"/>
        <color indexed="8"/>
        <rFont val="Arial"/>
        <family val="2"/>
      </rPr>
      <t xml:space="preserve"> [kPa]</t>
    </r>
  </si>
  <si>
    <t xml:space="preserve">Specifični toplotni kapacitet </t>
  </si>
  <si>
    <t xml:space="preserve">Specifična gustina pri </t>
  </si>
  <si>
    <t>Toplotna provodljivost pri</t>
  </si>
  <si>
    <t>Kinematska viskoznost pri</t>
  </si>
  <si>
    <r>
      <t>c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[kJ/kg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K]</t>
    </r>
  </si>
  <si>
    <r>
      <t>k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[kW/mK]</t>
    </r>
  </si>
  <si>
    <r>
      <t>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[kW/mK]</t>
    </r>
  </si>
  <si>
    <r>
      <t>c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[kJ/kg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K]</t>
    </r>
  </si>
  <si>
    <r>
      <t>t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</si>
  <si>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</si>
  <si>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t>Uneti PRIMER je neobavezan</t>
  </si>
  <si>
    <t>LISTA PODATAKA ZA PRORAČUN RAZMENJIVAČA TOPLOTE</t>
  </si>
  <si>
    <t>U slučaju potrebe pozovite 064 329-5290</t>
  </si>
  <si>
    <t xml:space="preserve">C. MATERIJAL, KLASIFIKACIJA I PROTOKOL IZRADE PROIZVODA  </t>
  </si>
  <si>
    <t>C1</t>
  </si>
  <si>
    <t>MATERIJAL ZA IZRADU PROIZVODA ODREĐUJE</t>
  </si>
  <si>
    <t>PROIZVOĐAČ</t>
  </si>
  <si>
    <t>C2</t>
  </si>
  <si>
    <t>KLASIFIKACIJA RADNIH FLUIDA PO EU REGULATIVI</t>
  </si>
  <si>
    <t>C3</t>
  </si>
  <si>
    <t>KATEGORIJA I MODUL PROIZVODA PO EU PED REGULATIVI</t>
  </si>
  <si>
    <t>KONSULTACIJA PROIZVOĐA I NARUČIOCA</t>
  </si>
  <si>
    <r>
      <t>Napomena:</t>
    </r>
  </si>
  <si>
    <t>Ukoliko podatke pod tačkom C</t>
  </si>
  <si>
    <t>daje naručilac, obavezna je dostava</t>
  </si>
  <si>
    <t>Sačuvajte Vaš UPIT u dokumentaciji</t>
  </si>
  <si>
    <t>posebnog dopisa sa podacima i opisom.</t>
  </si>
  <si>
    <t>a zatim ga pošaljite kao prilog uz mail</t>
  </si>
  <si>
    <t>B. DOPUNSKI  KRITERIJUMI  I  OGRANIČENJA  - NIJE OBAVEZNO</t>
  </si>
  <si>
    <r>
      <t xml:space="preserve">Topliji fluid - </t>
    </r>
    <r>
      <rPr>
        <b/>
        <sz val="11"/>
        <color indexed="14"/>
        <rFont val="Arial"/>
        <family val="2"/>
      </rPr>
      <t>HOT</t>
    </r>
  </si>
  <si>
    <r>
      <t xml:space="preserve">Hladniji fluid - </t>
    </r>
    <r>
      <rPr>
        <b/>
        <sz val="11"/>
        <color indexed="14"/>
        <rFont val="Arial"/>
        <family val="2"/>
      </rPr>
      <t>COLD</t>
    </r>
  </si>
  <si>
    <t>H2O</t>
  </si>
  <si>
    <r>
      <t>Specifični toplotni kapacitet pri t</t>
    </r>
    <r>
      <rPr>
        <vertAlign val="subscript"/>
        <sz val="11"/>
        <color indexed="8"/>
        <rFont val="Arial"/>
        <family val="2"/>
      </rPr>
      <t xml:space="preserve"> sr</t>
    </r>
  </si>
  <si>
    <t>QRTp [kW]</t>
  </si>
  <si>
    <t>QRT [kW]</t>
  </si>
  <si>
    <r>
      <t>d</t>
    </r>
    <r>
      <rPr>
        <vertAlign val="subscript"/>
        <sz val="10"/>
        <color indexed="8"/>
        <rFont val="Arial"/>
        <family val="2"/>
      </rPr>
      <t xml:space="preserve">kr </t>
    </r>
    <r>
      <rPr>
        <sz val="10"/>
        <color indexed="8"/>
        <rFont val="Arial"/>
        <family val="2"/>
      </rPr>
      <t xml:space="preserve">[m] </t>
    </r>
  </si>
  <si>
    <r>
      <t>k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[kW/mK]</t>
    </r>
  </si>
  <si>
    <r>
      <t>R</t>
    </r>
    <r>
      <rPr>
        <vertAlign val="subscript"/>
        <sz val="10"/>
        <color indexed="8"/>
        <rFont val="Arial"/>
        <family val="2"/>
      </rPr>
      <t xml:space="preserve">r 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</si>
  <si>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r>
      <t>R</t>
    </r>
    <r>
      <rPr>
        <vertAlign val="subscript"/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</si>
  <si>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r>
      <t>t'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</si>
  <si>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 xml:space="preserve"> t"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</si>
  <si>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</t>
    </r>
    <r>
      <rPr>
        <vertAlign val="subscript"/>
        <sz val="10"/>
        <rFont val="Arial"/>
        <family val="2"/>
      </rPr>
      <t>h sr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</si>
  <si>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m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[kg/h]</t>
    </r>
  </si>
  <si>
    <r>
      <t>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</si>
  <si>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n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/s]</t>
    </r>
  </si>
  <si>
    <r>
      <t xml:space="preserve"> t"</t>
    </r>
    <r>
      <rPr>
        <vertAlign val="subscript"/>
        <sz val="10"/>
        <rFont val="Arial"/>
        <family val="2"/>
      </rPr>
      <t xml:space="preserve">hb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</si>
  <si>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t'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</si>
  <si>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t"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</si>
  <si>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m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[kg/h]</t>
    </r>
    <r>
      <rPr>
        <vertAlign val="subscript"/>
        <sz val="10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</si>
  <si>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c sr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</si>
  <si>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 xml:space="preserve"> t"</t>
    </r>
    <r>
      <rPr>
        <vertAlign val="subscript"/>
        <sz val="10"/>
        <rFont val="Arial"/>
        <family val="2"/>
      </rPr>
      <t xml:space="preserve">cb </t>
    </r>
    <r>
      <rPr>
        <sz val="10"/>
        <rFont val="Arial"/>
        <family val="2"/>
      </rP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</si>
  <si>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</si>
  <si>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n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/s]</t>
    </r>
  </si>
  <si>
    <r>
      <t>d</t>
    </r>
    <r>
      <rPr>
        <vertAlign val="subscript"/>
        <sz val="10"/>
        <color indexed="8"/>
        <rFont val="Arial"/>
        <family val="2"/>
      </rPr>
      <t xml:space="preserve">ko </t>
    </r>
    <r>
      <rPr>
        <sz val="10"/>
        <color indexed="8"/>
        <rFont val="Arial"/>
        <family val="2"/>
      </rPr>
      <t xml:space="preserve">[m] </t>
    </r>
  </si>
  <si>
    <r>
      <t>R</t>
    </r>
    <r>
      <rPr>
        <vertAlign val="subscript"/>
        <sz val="10"/>
        <color indexed="8"/>
        <rFont val="Arial"/>
        <family val="2"/>
      </rPr>
      <t xml:space="preserve">o 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</si>
  <si>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r>
      <t>R</t>
    </r>
    <r>
      <rPr>
        <vertAlign val="sub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[m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K/kW]</t>
    </r>
  </si>
  <si>
    <r>
      <t>p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[bar]</t>
    </r>
  </si>
  <si>
    <r>
      <t>p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>[bar]</t>
    </r>
  </si>
  <si>
    <t xml:space="preserve">Topliji fluid </t>
  </si>
  <si>
    <t>Hladniji fluid</t>
  </si>
  <si>
    <t>Omotač</t>
  </si>
  <si>
    <t>Ime (FIRMA)</t>
  </si>
  <si>
    <t>Mesto, tel. xxx/xxx-xxxx</t>
  </si>
  <si>
    <t>Ime i prezime</t>
  </si>
  <si>
    <t>xxxx</t>
  </si>
</sst>
</file>

<file path=xl/styles.xml><?xml version="1.0" encoding="utf-8"?>
<styleSheet xmlns="http://schemas.openxmlformats.org/spreadsheetml/2006/main">
  <numFmts count="6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00000"/>
    <numFmt numFmtId="199" formatCode="0.00;[Red]0.00"/>
    <numFmt numFmtId="200" formatCode="0.0;[Red]0.0"/>
    <numFmt numFmtId="201" formatCode="0;[Red]0"/>
    <numFmt numFmtId="202" formatCode="0.0%"/>
    <numFmt numFmtId="203" formatCode="0.0"/>
    <numFmt numFmtId="204" formatCode="0.000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dd\-mmm\-yy"/>
    <numFmt numFmtId="211" formatCode="dd/mm/yyyy"/>
    <numFmt numFmtId="212" formatCode="&quot;Da&quot;;&quot;Da&quot;;&quot;Ne&quot;"/>
    <numFmt numFmtId="213" formatCode="&quot;Istina&quot;;&quot;Istina&quot;;&quot;Laž&quot;"/>
    <numFmt numFmtId="214" formatCode="&quot;Uključeno&quot;;&quot;Uključeno&quot;;&quot;Isključeno&quot;"/>
    <numFmt numFmtId="215" formatCode="#,##0\ [$€-1]"/>
    <numFmt numFmtId="216" formatCode="#,##0.00\ [$€-1]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b/>
      <sz val="12"/>
      <color indexed="8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"/>
      <color indexed="8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21"/>
      <name val="Arial"/>
      <family val="2"/>
    </font>
    <font>
      <b/>
      <sz val="14"/>
      <color indexed="16"/>
      <name val="Arial"/>
      <family val="2"/>
    </font>
    <font>
      <sz val="11"/>
      <color indexed="8"/>
      <name val="Arial"/>
      <family val="2"/>
    </font>
    <font>
      <sz val="10"/>
      <color indexed="21"/>
      <name val="Arial"/>
      <family val="2"/>
    </font>
    <font>
      <b/>
      <sz val="8"/>
      <color indexed="8"/>
      <name val="Arial"/>
      <family val="2"/>
    </font>
    <font>
      <sz val="20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14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0"/>
      <name val="Arial"/>
      <family val="2"/>
    </font>
    <font>
      <b/>
      <sz val="14"/>
      <color indexed="51"/>
      <name val="Arial"/>
      <family val="2"/>
    </font>
    <font>
      <b/>
      <sz val="13.5"/>
      <color indexed="51"/>
      <name val="Arial"/>
      <family val="2"/>
    </font>
    <font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33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Arial"/>
      <family val="2"/>
    </font>
    <font>
      <b/>
      <sz val="11"/>
      <name val="Arial"/>
      <family val="2"/>
    </font>
    <font>
      <sz val="11"/>
      <color indexed="16"/>
      <name val="Arial"/>
      <family val="2"/>
    </font>
    <font>
      <sz val="10"/>
      <name val="Symbol"/>
      <family val="1"/>
    </font>
    <font>
      <b/>
      <sz val="10"/>
      <color indexed="20"/>
      <name val="Arial"/>
      <family val="2"/>
    </font>
    <font>
      <sz val="14"/>
      <color indexed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2" borderId="1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5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0" fillId="0" borderId="2" xfId="0" applyFont="1" applyFill="1" applyBorder="1" applyAlignment="1" applyProtection="1">
      <alignment vertical="center"/>
      <protection hidden="1"/>
    </xf>
    <xf numFmtId="0" fontId="16" fillId="0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21" fillId="0" borderId="2" xfId="0" applyFont="1" applyFill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10" fillId="0" borderId="2" xfId="15" applyFont="1" applyFill="1" applyBorder="1" applyAlignment="1" applyProtection="1">
      <alignment vertical="center"/>
      <protection locked="0"/>
    </xf>
    <xf numFmtId="0" fontId="22" fillId="0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26" fillId="3" borderId="0" xfId="0" applyFont="1" applyFill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28" fillId="4" borderId="2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29" fillId="4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/>
      <protection hidden="1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 vertical="center"/>
      <protection hidden="1"/>
    </xf>
    <xf numFmtId="0" fontId="27" fillId="0" borderId="2" xfId="0" applyFont="1" applyBorder="1" applyAlignment="1" applyProtection="1">
      <alignment vertical="center"/>
      <protection hidden="1"/>
    </xf>
    <xf numFmtId="0" fontId="32" fillId="2" borderId="4" xfId="0" applyFont="1" applyFill="1" applyBorder="1" applyAlignment="1" applyProtection="1">
      <alignment vertical="center"/>
      <protection hidden="1"/>
    </xf>
    <xf numFmtId="0" fontId="32" fillId="2" borderId="1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10" fillId="0" borderId="0" xfId="15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210" fontId="20" fillId="2" borderId="0" xfId="0" applyNumberFormat="1" applyFont="1" applyFill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35" fillId="2" borderId="5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16" fillId="2" borderId="4" xfId="0" applyFont="1" applyFill="1" applyBorder="1" applyAlignment="1" applyProtection="1">
      <alignment horizontal="right" vertical="center"/>
      <protection hidden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left" vertical="center"/>
      <protection hidden="1"/>
    </xf>
    <xf numFmtId="0" fontId="31" fillId="2" borderId="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/>
      <protection hidden="1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35" fillId="2" borderId="7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right"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0" fontId="0" fillId="6" borderId="0" xfId="0" applyFont="1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23" fillId="3" borderId="8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38" fillId="7" borderId="9" xfId="0" applyNumberFormat="1" applyFont="1" applyFill="1" applyBorder="1" applyAlignment="1" applyProtection="1">
      <alignment horizontal="center" vertical="center"/>
      <protection hidden="1"/>
    </xf>
    <xf numFmtId="0" fontId="37" fillId="7" borderId="7" xfId="0" applyNumberFormat="1" applyFont="1" applyFill="1" applyBorder="1" applyAlignment="1" applyProtection="1">
      <alignment horizontal="center" vertical="center"/>
      <protection hidden="1"/>
    </xf>
    <xf numFmtId="0" fontId="37" fillId="7" borderId="1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5" fillId="2" borderId="7" xfId="0" applyFont="1" applyFill="1" applyBorder="1" applyAlignment="1" applyProtection="1">
      <alignment horizontal="left" vertical="center"/>
      <protection hidden="1"/>
    </xf>
    <xf numFmtId="0" fontId="39" fillId="2" borderId="7" xfId="0" applyFont="1" applyFill="1" applyBorder="1" applyAlignment="1" applyProtection="1">
      <alignment vertical="center"/>
      <protection hidden="1"/>
    </xf>
    <xf numFmtId="0" fontId="39" fillId="2" borderId="7" xfId="0" applyFont="1" applyFill="1" applyBorder="1" applyAlignment="1" applyProtection="1">
      <alignment/>
      <protection hidden="1"/>
    </xf>
    <xf numFmtId="0" fontId="20" fillId="2" borderId="7" xfId="0" applyFont="1" applyFill="1" applyBorder="1" applyAlignment="1" applyProtection="1">
      <alignment vertical="center"/>
      <protection hidden="1"/>
    </xf>
    <xf numFmtId="0" fontId="39" fillId="2" borderId="0" xfId="0" applyFont="1" applyFill="1" applyBorder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39" fillId="2" borderId="0" xfId="0" applyFont="1" applyFill="1" applyAlignment="1" applyProtection="1">
      <alignment/>
      <protection hidden="1"/>
    </xf>
    <xf numFmtId="0" fontId="41" fillId="3" borderId="11" xfId="0" applyFont="1" applyFill="1" applyBorder="1" applyAlignment="1" applyProtection="1">
      <alignment horizontal="center" vertical="center"/>
      <protection locked="0"/>
    </xf>
    <xf numFmtId="0" fontId="41" fillId="3" borderId="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right"/>
      <protection hidden="1"/>
    </xf>
    <xf numFmtId="0" fontId="42" fillId="2" borderId="5" xfId="0" applyFont="1" applyFill="1" applyBorder="1" applyAlignment="1" applyProtection="1" quotePrefix="1">
      <alignment horizontal="center" vertical="center"/>
      <protection hidden="1"/>
    </xf>
    <xf numFmtId="0" fontId="41" fillId="3" borderId="4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right" vertical="center"/>
      <protection hidden="1"/>
    </xf>
    <xf numFmtId="0" fontId="42" fillId="2" borderId="5" xfId="0" applyFont="1" applyFill="1" applyBorder="1" applyAlignment="1" applyProtection="1">
      <alignment vertical="center"/>
      <protection hidden="1"/>
    </xf>
    <xf numFmtId="0" fontId="43" fillId="2" borderId="5" xfId="0" applyFont="1" applyFill="1" applyBorder="1" applyAlignment="1" applyProtection="1">
      <alignment/>
      <protection hidden="1"/>
    </xf>
    <xf numFmtId="0" fontId="39" fillId="2" borderId="5" xfId="0" applyFont="1" applyFill="1" applyBorder="1" applyAlignment="1" applyProtection="1">
      <alignment/>
      <protection hidden="1"/>
    </xf>
    <xf numFmtId="0" fontId="41" fillId="3" borderId="5" xfId="0" applyFont="1" applyFill="1" applyBorder="1" applyAlignment="1" applyProtection="1">
      <alignment horizontal="center"/>
      <protection locked="0"/>
    </xf>
    <xf numFmtId="0" fontId="39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 vertical="center"/>
      <protection hidden="1"/>
    </xf>
    <xf numFmtId="0" fontId="39" fillId="2" borderId="0" xfId="0" applyFont="1" applyFill="1" applyAlignment="1" applyProtection="1">
      <alignment horizontal="right"/>
      <protection hidden="1"/>
    </xf>
    <xf numFmtId="0" fontId="41" fillId="3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right" vertical="center"/>
      <protection hidden="1"/>
    </xf>
    <xf numFmtId="0" fontId="39" fillId="2" borderId="0" xfId="0" applyFont="1" applyFill="1" applyBorder="1" applyAlignment="1" applyProtection="1">
      <alignment horizontal="right" vertical="center"/>
      <protection hidden="1"/>
    </xf>
    <xf numFmtId="0" fontId="39" fillId="2" borderId="7" xfId="0" applyFont="1" applyFill="1" applyBorder="1" applyAlignment="1" applyProtection="1">
      <alignment horizontal="right"/>
      <protection hidden="1"/>
    </xf>
    <xf numFmtId="0" fontId="35" fillId="5" borderId="4" xfId="0" applyFont="1" applyFill="1" applyBorder="1" applyAlignment="1" applyProtection="1">
      <alignment horizontal="center"/>
      <protection hidden="1"/>
    </xf>
    <xf numFmtId="0" fontId="42" fillId="2" borderId="12" xfId="0" applyFont="1" applyFill="1" applyBorder="1" applyAlignment="1" applyProtection="1" quotePrefix="1">
      <alignment horizontal="center" vertical="center"/>
      <protection hidden="1"/>
    </xf>
    <xf numFmtId="0" fontId="42" fillId="2" borderId="12" xfId="0" applyFont="1" applyFill="1" applyBorder="1" applyAlignment="1" applyProtection="1">
      <alignment vertical="center"/>
      <protection hidden="1"/>
    </xf>
    <xf numFmtId="0" fontId="43" fillId="2" borderId="12" xfId="0" applyFont="1" applyFill="1" applyBorder="1" applyAlignment="1" applyProtection="1">
      <alignment/>
      <protection hidden="1"/>
    </xf>
    <xf numFmtId="0" fontId="42" fillId="2" borderId="0" xfId="0" applyFont="1" applyFill="1" applyBorder="1" applyAlignment="1" applyProtection="1" quotePrefix="1">
      <alignment horizontal="center" vertical="center"/>
      <protection hidden="1"/>
    </xf>
    <xf numFmtId="0" fontId="20" fillId="2" borderId="7" xfId="0" applyFont="1" applyFill="1" applyBorder="1" applyAlignment="1" applyProtection="1">
      <alignment horizontal="left" vertical="center"/>
      <protection hidden="1"/>
    </xf>
    <xf numFmtId="0" fontId="35" fillId="5" borderId="6" xfId="0" applyFont="1" applyFill="1" applyBorder="1" applyAlignment="1" applyProtection="1">
      <alignment horizontal="center"/>
      <protection hidden="1"/>
    </xf>
    <xf numFmtId="0" fontId="42" fillId="2" borderId="7" xfId="0" applyFont="1" applyFill="1" applyBorder="1" applyAlignment="1" applyProtection="1" quotePrefix="1">
      <alignment horizontal="center" vertical="center"/>
      <protection hidden="1"/>
    </xf>
    <xf numFmtId="0" fontId="42" fillId="2" borderId="7" xfId="0" applyFont="1" applyFill="1" applyBorder="1" applyAlignment="1" applyProtection="1">
      <alignment vertical="center"/>
      <protection hidden="1"/>
    </xf>
    <xf numFmtId="0" fontId="35" fillId="5" borderId="5" xfId="0" applyFont="1" applyFill="1" applyBorder="1" applyAlignment="1" applyProtection="1">
      <alignment horizontal="center"/>
      <protection hidden="1"/>
    </xf>
    <xf numFmtId="0" fontId="42" fillId="2" borderId="0" xfId="0" applyFont="1" applyFill="1" applyBorder="1" applyAlignment="1" applyProtection="1">
      <alignment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39" fillId="2" borderId="13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horizontal="center" vertical="center"/>
      <protection hidden="1"/>
    </xf>
    <xf numFmtId="0" fontId="45" fillId="2" borderId="1" xfId="0" applyFont="1" applyFill="1" applyBorder="1" applyAlignment="1" applyProtection="1">
      <alignment vertical="center"/>
      <protection hidden="1"/>
    </xf>
    <xf numFmtId="0" fontId="46" fillId="2" borderId="4" xfId="0" applyFont="1" applyFill="1" applyBorder="1" applyAlignment="1" applyProtection="1">
      <alignment vertical="center"/>
      <protection hidden="1"/>
    </xf>
    <xf numFmtId="0" fontId="46" fillId="2" borderId="1" xfId="0" applyFont="1" applyFill="1" applyBorder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45" fillId="2" borderId="0" xfId="0" applyFont="1" applyFill="1" applyBorder="1" applyAlignment="1" applyProtection="1">
      <alignment horizontal="center" vertical="center"/>
      <protection hidden="1"/>
    </xf>
    <xf numFmtId="0" fontId="39" fillId="2" borderId="1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 quotePrefix="1">
      <alignment horizontal="right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16" fillId="2" borderId="0" xfId="0" applyFont="1" applyFill="1" applyBorder="1" applyAlignment="1" applyProtection="1">
      <alignment horizontal="right" vertical="center"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16" fillId="2" borderId="7" xfId="0" applyFont="1" applyFill="1" applyBorder="1" applyAlignment="1" applyProtection="1">
      <alignment horizontal="right" vertical="center"/>
      <protection hidden="1"/>
    </xf>
    <xf numFmtId="0" fontId="0" fillId="2" borderId="5" xfId="0" applyFont="1" applyFill="1" applyBorder="1" applyAlignment="1" applyProtection="1">
      <alignment horizontal="right"/>
      <protection hidden="1"/>
    </xf>
    <xf numFmtId="0" fontId="47" fillId="2" borderId="0" xfId="0" applyFont="1" applyFill="1" applyBorder="1" applyAlignment="1" applyProtection="1">
      <alignment horizontal="right" vertical="center"/>
      <protection hidden="1"/>
    </xf>
    <xf numFmtId="0" fontId="47" fillId="2" borderId="7" xfId="0" applyFont="1" applyFill="1" applyBorder="1" applyAlignment="1" applyProtection="1">
      <alignment horizontal="right" vertical="center"/>
      <protection hidden="1"/>
    </xf>
    <xf numFmtId="0" fontId="48" fillId="2" borderId="5" xfId="0" applyFont="1" applyFill="1" applyBorder="1" applyAlignment="1" applyProtection="1">
      <alignment horizontal="right"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16" fillId="2" borderId="4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35" fillId="2" borderId="1" xfId="0" applyFont="1" applyFill="1" applyBorder="1" applyAlignment="1" applyProtection="1">
      <alignment horizontal="center" vertical="center"/>
      <protection hidden="1"/>
    </xf>
    <xf numFmtId="0" fontId="35" fillId="2" borderId="4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5" fillId="4" borderId="0" xfId="0" applyFont="1" applyFill="1" applyBorder="1" applyAlignment="1" applyProtection="1">
      <alignment vertical="center"/>
      <protection hidden="1"/>
    </xf>
    <xf numFmtId="0" fontId="20" fillId="4" borderId="0" xfId="0" applyFont="1" applyFill="1" applyBorder="1" applyAlignment="1" applyProtection="1">
      <alignment vertical="center"/>
      <protection hidden="1"/>
    </xf>
    <xf numFmtId="0" fontId="41" fillId="3" borderId="14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vertical="center"/>
      <protection hidden="1"/>
    </xf>
    <xf numFmtId="0" fontId="28" fillId="4" borderId="2" xfId="0" applyFont="1" applyFill="1" applyBorder="1" applyAlignment="1" applyProtection="1">
      <alignment vertical="center"/>
      <protection hidden="1"/>
    </xf>
    <xf numFmtId="0" fontId="39" fillId="2" borderId="15" xfId="0" applyFont="1" applyFill="1" applyBorder="1" applyAlignment="1" applyProtection="1">
      <alignment horizontal="center"/>
      <protection hidden="1"/>
    </xf>
    <xf numFmtId="0" fontId="16" fillId="2" borderId="15" xfId="0" applyFont="1" applyFill="1" applyBorder="1" applyAlignment="1" applyProtection="1">
      <alignment horizontal="center"/>
      <protection hidden="1"/>
    </xf>
    <xf numFmtId="0" fontId="20" fillId="2" borderId="15" xfId="0" applyFont="1" applyFill="1" applyBorder="1" applyAlignment="1" applyProtection="1">
      <alignment horizontal="center"/>
      <protection hidden="1"/>
    </xf>
    <xf numFmtId="0" fontId="41" fillId="3" borderId="7" xfId="0" applyFont="1" applyFill="1" applyBorder="1" applyAlignment="1" applyProtection="1">
      <alignment horizontal="center" vertical="center"/>
      <protection locked="0"/>
    </xf>
    <xf numFmtId="0" fontId="35" fillId="5" borderId="7" xfId="0" applyFont="1" applyFill="1" applyBorder="1" applyAlignment="1" applyProtection="1">
      <alignment horizontal="center" vertical="center"/>
      <protection hidden="1"/>
    </xf>
    <xf numFmtId="0" fontId="49" fillId="3" borderId="2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44</xdr:row>
      <xdr:rowOff>0</xdr:rowOff>
    </xdr:from>
    <xdr:to>
      <xdr:col>1</xdr:col>
      <xdr:colOff>95250</xdr:colOff>
      <xdr:row>44</xdr:row>
      <xdr:rowOff>0</xdr:rowOff>
    </xdr:to>
    <xdr:sp>
      <xdr:nvSpPr>
        <xdr:cNvPr id="1" name="Line 31"/>
        <xdr:cNvSpPr>
          <a:spLocks/>
        </xdr:cNvSpPr>
      </xdr:nvSpPr>
      <xdr:spPr>
        <a:xfrm>
          <a:off x="695325" y="9058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95250</xdr:colOff>
      <xdr:row>46</xdr:row>
      <xdr:rowOff>0</xdr:rowOff>
    </xdr:to>
    <xdr:sp>
      <xdr:nvSpPr>
        <xdr:cNvPr id="2" name="Line 220"/>
        <xdr:cNvSpPr>
          <a:spLocks/>
        </xdr:cNvSpPr>
      </xdr:nvSpPr>
      <xdr:spPr>
        <a:xfrm>
          <a:off x="695325" y="9458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3" name="TextBox 871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Box 872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5" name="TextBox 879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6" name="TextBox 884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7" name="TextBox 885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8" name="Line 886"/>
        <xdr:cNvSpPr>
          <a:spLocks/>
        </xdr:cNvSpPr>
      </xdr:nvSpPr>
      <xdr:spPr>
        <a:xfrm>
          <a:off x="8143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9" name="TextBox 887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0" name="TextBox 894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1" name="TextBox 895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2" name="TextBox 896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3" name="TextBox 897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4" name="TextBox 898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 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5" name="TextBox 903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6" name="TextBox 904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7" name="Line 909"/>
        <xdr:cNvSpPr>
          <a:spLocks/>
        </xdr:cNvSpPr>
      </xdr:nvSpPr>
      <xdr:spPr>
        <a:xfrm>
          <a:off x="8143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8" name="TextBox 910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19" name="Line 911"/>
        <xdr:cNvSpPr>
          <a:spLocks/>
        </xdr:cNvSpPr>
      </xdr:nvSpPr>
      <xdr:spPr>
        <a:xfrm>
          <a:off x="81438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0" name="TextBox 912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1" name="TextBox 914"/>
        <xdr:cNvSpPr txBox="1">
          <a:spLocks noChangeArrowheads="1"/>
        </xdr:cNvSpPr>
      </xdr:nvSpPr>
      <xdr:spPr>
        <a:xfrm>
          <a:off x="8143875" y="10458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pred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NTU</a:t>
          </a:r>
        </a:p>
      </xdr:txBody>
    </xdr:sp>
    <xdr:clientData/>
  </xdr:twoCellAnchor>
  <xdr:twoCellAnchor>
    <xdr:from>
      <xdr:col>13</xdr:col>
      <xdr:colOff>0</xdr:colOff>
      <xdr:row>45</xdr:row>
      <xdr:rowOff>9525</xdr:rowOff>
    </xdr:from>
    <xdr:to>
      <xdr:col>13</xdr:col>
      <xdr:colOff>0</xdr:colOff>
      <xdr:row>45</xdr:row>
      <xdr:rowOff>161925</xdr:rowOff>
    </xdr:to>
    <xdr:sp>
      <xdr:nvSpPr>
        <xdr:cNvPr id="22" name="TextBox 135"/>
        <xdr:cNvSpPr txBox="1">
          <a:spLocks noChangeArrowheads="1"/>
        </xdr:cNvSpPr>
      </xdr:nvSpPr>
      <xdr:spPr>
        <a:xfrm>
          <a:off x="8143875" y="92678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44</xdr:row>
      <xdr:rowOff>85725</xdr:rowOff>
    </xdr:from>
    <xdr:to>
      <xdr:col>13</xdr:col>
      <xdr:colOff>0</xdr:colOff>
      <xdr:row>45</xdr:row>
      <xdr:rowOff>95250</xdr:rowOff>
    </xdr:to>
    <xdr:sp>
      <xdr:nvSpPr>
        <xdr:cNvPr id="23" name="TextBox 136"/>
        <xdr:cNvSpPr txBox="1">
          <a:spLocks noChangeArrowheads="1"/>
        </xdr:cNvSpPr>
      </xdr:nvSpPr>
      <xdr:spPr>
        <a:xfrm>
          <a:off x="8143875" y="91440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4" name="TextBox 137"/>
        <xdr:cNvSpPr txBox="1">
          <a:spLocks noChangeArrowheads="1"/>
        </xdr:cNvSpPr>
      </xdr:nvSpPr>
      <xdr:spPr>
        <a:xfrm>
          <a:off x="8143875" y="867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0</xdr:colOff>
      <xdr:row>45</xdr:row>
      <xdr:rowOff>19050</xdr:rowOff>
    </xdr:from>
    <xdr:to>
      <xdr:col>13</xdr:col>
      <xdr:colOff>0</xdr:colOff>
      <xdr:row>45</xdr:row>
      <xdr:rowOff>200025</xdr:rowOff>
    </xdr:to>
    <xdr:sp>
      <xdr:nvSpPr>
        <xdr:cNvPr id="25" name="TextBox 138"/>
        <xdr:cNvSpPr txBox="1">
          <a:spLocks noChangeArrowheads="1"/>
        </xdr:cNvSpPr>
      </xdr:nvSpPr>
      <xdr:spPr>
        <a:xfrm>
          <a:off x="8143875" y="92773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</a:t>
          </a:r>
        </a:p>
      </xdr:txBody>
    </xdr:sp>
    <xdr:clientData/>
  </xdr:twoCellAnchor>
  <xdr:twoCellAnchor>
    <xdr:from>
      <xdr:col>13</xdr:col>
      <xdr:colOff>0</xdr:colOff>
      <xdr:row>45</xdr:row>
      <xdr:rowOff>104775</xdr:rowOff>
    </xdr:from>
    <xdr:to>
      <xdr:col>13</xdr:col>
      <xdr:colOff>0</xdr:colOff>
      <xdr:row>45</xdr:row>
      <xdr:rowOff>104775</xdr:rowOff>
    </xdr:to>
    <xdr:sp>
      <xdr:nvSpPr>
        <xdr:cNvPr id="26" name="Line 139"/>
        <xdr:cNvSpPr>
          <a:spLocks/>
        </xdr:cNvSpPr>
      </xdr:nvSpPr>
      <xdr:spPr>
        <a:xfrm>
          <a:off x="8143875" y="93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7" name="TextBox 140"/>
        <xdr:cNvSpPr txBox="1">
          <a:spLocks noChangeArrowheads="1"/>
        </xdr:cNvSpPr>
      </xdr:nvSpPr>
      <xdr:spPr>
        <a:xfrm>
          <a:off x="8143875" y="867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13</xdr:col>
      <xdr:colOff>0</xdr:colOff>
      <xdr:row>45</xdr:row>
      <xdr:rowOff>38100</xdr:rowOff>
    </xdr:from>
    <xdr:to>
      <xdr:col>13</xdr:col>
      <xdr:colOff>0</xdr:colOff>
      <xdr:row>45</xdr:row>
      <xdr:rowOff>190500</xdr:rowOff>
    </xdr:to>
    <xdr:sp>
      <xdr:nvSpPr>
        <xdr:cNvPr id="28" name="TextBox 141"/>
        <xdr:cNvSpPr txBox="1">
          <a:spLocks noChangeArrowheads="1"/>
        </xdr:cNvSpPr>
      </xdr:nvSpPr>
      <xdr:spPr>
        <a:xfrm>
          <a:off x="8143875" y="9296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9" name="TextBox 142"/>
        <xdr:cNvSpPr txBox="1">
          <a:spLocks noChangeArrowheads="1"/>
        </xdr:cNvSpPr>
      </xdr:nvSpPr>
      <xdr:spPr>
        <a:xfrm>
          <a:off x="8143875" y="867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30" name="TextBox 143"/>
        <xdr:cNvSpPr txBox="1">
          <a:spLocks noChangeArrowheads="1"/>
        </xdr:cNvSpPr>
      </xdr:nvSpPr>
      <xdr:spPr>
        <a:xfrm>
          <a:off x="8143875" y="867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31" name="Line 144"/>
        <xdr:cNvSpPr>
          <a:spLocks/>
        </xdr:cNvSpPr>
      </xdr:nvSpPr>
      <xdr:spPr>
        <a:xfrm>
          <a:off x="81438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32" name="TextBox 145"/>
        <xdr:cNvSpPr txBox="1">
          <a:spLocks noChangeArrowheads="1"/>
        </xdr:cNvSpPr>
      </xdr:nvSpPr>
      <xdr:spPr>
        <a:xfrm>
          <a:off x="8143875" y="867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33" name="Line 146"/>
        <xdr:cNvSpPr>
          <a:spLocks/>
        </xdr:cNvSpPr>
      </xdr:nvSpPr>
      <xdr:spPr>
        <a:xfrm>
          <a:off x="81438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34" name="TextBox 147"/>
        <xdr:cNvSpPr txBox="1">
          <a:spLocks noChangeArrowheads="1"/>
        </xdr:cNvSpPr>
      </xdr:nvSpPr>
      <xdr:spPr>
        <a:xfrm>
          <a:off x="8143875" y="867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35" name="TextBox 149"/>
        <xdr:cNvSpPr txBox="1">
          <a:spLocks noChangeArrowheads="1"/>
        </xdr:cNvSpPr>
      </xdr:nvSpPr>
      <xdr:spPr>
        <a:xfrm>
          <a:off x="81438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36" name="Line 150"/>
        <xdr:cNvSpPr>
          <a:spLocks/>
        </xdr:cNvSpPr>
      </xdr:nvSpPr>
      <xdr:spPr>
        <a:xfrm>
          <a:off x="8143875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37" name="Line 151"/>
        <xdr:cNvSpPr>
          <a:spLocks/>
        </xdr:cNvSpPr>
      </xdr:nvSpPr>
      <xdr:spPr>
        <a:xfrm>
          <a:off x="8143875" y="985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38" name="TextBox 152"/>
        <xdr:cNvSpPr txBox="1">
          <a:spLocks noChangeArrowheads="1"/>
        </xdr:cNvSpPr>
      </xdr:nvSpPr>
      <xdr:spPr>
        <a:xfrm>
          <a:off x="81438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190500</xdr:rowOff>
    </xdr:to>
    <xdr:sp>
      <xdr:nvSpPr>
        <xdr:cNvPr id="39" name="TextBox 163"/>
        <xdr:cNvSpPr txBox="1">
          <a:spLocks noChangeArrowheads="1"/>
        </xdr:cNvSpPr>
      </xdr:nvSpPr>
      <xdr:spPr>
        <a:xfrm>
          <a:off x="7448550" y="76771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114300</xdr:rowOff>
    </xdr:to>
    <xdr:sp>
      <xdr:nvSpPr>
        <xdr:cNvPr id="40" name="TextBox 164"/>
        <xdr:cNvSpPr txBox="1">
          <a:spLocks noChangeArrowheads="1"/>
        </xdr:cNvSpPr>
      </xdr:nvSpPr>
      <xdr:spPr>
        <a:xfrm>
          <a:off x="7448550" y="76771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95250</xdr:rowOff>
    </xdr:to>
    <xdr:sp>
      <xdr:nvSpPr>
        <xdr:cNvPr id="41" name="TextBox 165"/>
        <xdr:cNvSpPr txBox="1">
          <a:spLocks noChangeArrowheads="1"/>
        </xdr:cNvSpPr>
      </xdr:nvSpPr>
      <xdr:spPr>
        <a:xfrm>
          <a:off x="7448550" y="7677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38100</xdr:rowOff>
    </xdr:to>
    <xdr:sp>
      <xdr:nvSpPr>
        <xdr:cNvPr id="42" name="TextBox 166"/>
        <xdr:cNvSpPr txBox="1">
          <a:spLocks noChangeArrowheads="1"/>
        </xdr:cNvSpPr>
      </xdr:nvSpPr>
      <xdr:spPr>
        <a:xfrm>
          <a:off x="7448550" y="76771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0</xdr:colOff>
      <xdr:row>35</xdr:row>
      <xdr:rowOff>171450</xdr:rowOff>
    </xdr:from>
    <xdr:to>
      <xdr:col>11</xdr:col>
      <xdr:colOff>0</xdr:colOff>
      <xdr:row>37</xdr:row>
      <xdr:rowOff>0</xdr:rowOff>
    </xdr:to>
    <xdr:sp>
      <xdr:nvSpPr>
        <xdr:cNvPr id="43" name="TextBox 696"/>
        <xdr:cNvSpPr txBox="1">
          <a:spLocks noChangeArrowheads="1"/>
        </xdr:cNvSpPr>
      </xdr:nvSpPr>
      <xdr:spPr>
        <a:xfrm>
          <a:off x="7448550" y="74485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0</xdr:colOff>
      <xdr:row>35</xdr:row>
      <xdr:rowOff>171450</xdr:rowOff>
    </xdr:from>
    <xdr:to>
      <xdr:col>11</xdr:col>
      <xdr:colOff>0</xdr:colOff>
      <xdr:row>37</xdr:row>
      <xdr:rowOff>0</xdr:rowOff>
    </xdr:to>
    <xdr:sp>
      <xdr:nvSpPr>
        <xdr:cNvPr id="44" name="TextBox 697"/>
        <xdr:cNvSpPr txBox="1">
          <a:spLocks noChangeArrowheads="1"/>
        </xdr:cNvSpPr>
      </xdr:nvSpPr>
      <xdr:spPr>
        <a:xfrm>
          <a:off x="7448550" y="74485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11</xdr:col>
      <xdr:colOff>0</xdr:colOff>
      <xdr:row>35</xdr:row>
      <xdr:rowOff>161925</xdr:rowOff>
    </xdr:from>
    <xdr:to>
      <xdr:col>11</xdr:col>
      <xdr:colOff>0</xdr:colOff>
      <xdr:row>37</xdr:row>
      <xdr:rowOff>0</xdr:rowOff>
    </xdr:to>
    <xdr:sp>
      <xdr:nvSpPr>
        <xdr:cNvPr id="45" name="TextBox 698"/>
        <xdr:cNvSpPr txBox="1">
          <a:spLocks noChangeArrowheads="1"/>
        </xdr:cNvSpPr>
      </xdr:nvSpPr>
      <xdr:spPr>
        <a:xfrm>
          <a:off x="7448550" y="74390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0</xdr:colOff>
      <xdr:row>35</xdr:row>
      <xdr:rowOff>95250</xdr:rowOff>
    </xdr:from>
    <xdr:to>
      <xdr:col>11</xdr:col>
      <xdr:colOff>0</xdr:colOff>
      <xdr:row>37</xdr:row>
      <xdr:rowOff>0</xdr:rowOff>
    </xdr:to>
    <xdr:sp>
      <xdr:nvSpPr>
        <xdr:cNvPr id="46" name="TextBox 699"/>
        <xdr:cNvSpPr txBox="1">
          <a:spLocks noChangeArrowheads="1"/>
        </xdr:cNvSpPr>
      </xdr:nvSpPr>
      <xdr:spPr>
        <a:xfrm>
          <a:off x="7448550" y="737235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47625</xdr:colOff>
      <xdr:row>7</xdr:row>
      <xdr:rowOff>57150</xdr:rowOff>
    </xdr:from>
    <xdr:to>
      <xdr:col>11</xdr:col>
      <xdr:colOff>400050</xdr:colOff>
      <xdr:row>8</xdr:row>
      <xdr:rowOff>142875</xdr:rowOff>
    </xdr:to>
    <xdr:sp>
      <xdr:nvSpPr>
        <xdr:cNvPr id="47" name="TextBox 705"/>
        <xdr:cNvSpPr txBox="1">
          <a:spLocks noChangeArrowheads="1"/>
        </xdr:cNvSpPr>
      </xdr:nvSpPr>
      <xdr:spPr>
        <a:xfrm>
          <a:off x="47625" y="1714500"/>
          <a:ext cx="7800975" cy="3333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NAPOMENA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Mogu se unositi samo podaci plave boje na sivoj podlozi. Prvi izbor je obavezan, a drugi po potrebi - kontrolni.
                     Poruka "SOS", znači da neki obavezan podatak nije unet. Poruka Excela "VRIJ", znači nepravilan račun. </a:t>
          </a:r>
        </a:p>
      </xdr:txBody>
    </xdr:sp>
    <xdr:clientData/>
  </xdr:twoCellAnchor>
  <xdr:twoCellAnchor editAs="oneCell">
    <xdr:from>
      <xdr:col>6</xdr:col>
      <xdr:colOff>666750</xdr:colOff>
      <xdr:row>0</xdr:row>
      <xdr:rowOff>152400</xdr:rowOff>
    </xdr:from>
    <xdr:to>
      <xdr:col>11</xdr:col>
      <xdr:colOff>371475</xdr:colOff>
      <xdr:row>2</xdr:row>
      <xdr:rowOff>219075</xdr:rowOff>
    </xdr:to>
    <xdr:pic>
      <xdr:nvPicPr>
        <xdr:cNvPr id="48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52400"/>
          <a:ext cx="3276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54</xdr:row>
      <xdr:rowOff>85725</xdr:rowOff>
    </xdr:from>
    <xdr:to>
      <xdr:col>13</xdr:col>
      <xdr:colOff>0</xdr:colOff>
      <xdr:row>55</xdr:row>
      <xdr:rowOff>95250</xdr:rowOff>
    </xdr:to>
    <xdr:sp>
      <xdr:nvSpPr>
        <xdr:cNvPr id="49" name="TextBox 710"/>
        <xdr:cNvSpPr txBox="1">
          <a:spLocks noChangeArrowheads="1"/>
        </xdr:cNvSpPr>
      </xdr:nvSpPr>
      <xdr:spPr>
        <a:xfrm>
          <a:off x="8143875" y="110966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55</xdr:row>
      <xdr:rowOff>85725</xdr:rowOff>
    </xdr:from>
    <xdr:to>
      <xdr:col>13</xdr:col>
      <xdr:colOff>0</xdr:colOff>
      <xdr:row>56</xdr:row>
      <xdr:rowOff>95250</xdr:rowOff>
    </xdr:to>
    <xdr:sp>
      <xdr:nvSpPr>
        <xdr:cNvPr id="50" name="TextBox 711"/>
        <xdr:cNvSpPr txBox="1">
          <a:spLocks noChangeArrowheads="1"/>
        </xdr:cNvSpPr>
      </xdr:nvSpPr>
      <xdr:spPr>
        <a:xfrm>
          <a:off x="8143875" y="112966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55</xdr:row>
      <xdr:rowOff>85725</xdr:rowOff>
    </xdr:from>
    <xdr:to>
      <xdr:col>13</xdr:col>
      <xdr:colOff>0</xdr:colOff>
      <xdr:row>56</xdr:row>
      <xdr:rowOff>95250</xdr:rowOff>
    </xdr:to>
    <xdr:sp>
      <xdr:nvSpPr>
        <xdr:cNvPr id="51" name="TextBox 712"/>
        <xdr:cNvSpPr txBox="1">
          <a:spLocks noChangeArrowheads="1"/>
        </xdr:cNvSpPr>
      </xdr:nvSpPr>
      <xdr:spPr>
        <a:xfrm>
          <a:off x="8143875" y="112966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56</xdr:row>
      <xdr:rowOff>85725</xdr:rowOff>
    </xdr:from>
    <xdr:to>
      <xdr:col>13</xdr:col>
      <xdr:colOff>0</xdr:colOff>
      <xdr:row>57</xdr:row>
      <xdr:rowOff>95250</xdr:rowOff>
    </xdr:to>
    <xdr:sp>
      <xdr:nvSpPr>
        <xdr:cNvPr id="52" name="TextBox 713"/>
        <xdr:cNvSpPr txBox="1">
          <a:spLocks noChangeArrowheads="1"/>
        </xdr:cNvSpPr>
      </xdr:nvSpPr>
      <xdr:spPr>
        <a:xfrm>
          <a:off x="8143875" y="114966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95250</xdr:colOff>
      <xdr:row>62</xdr:row>
      <xdr:rowOff>0</xdr:rowOff>
    </xdr:from>
    <xdr:to>
      <xdr:col>1</xdr:col>
      <xdr:colOff>95250</xdr:colOff>
      <xdr:row>62</xdr:row>
      <xdr:rowOff>0</xdr:rowOff>
    </xdr:to>
    <xdr:sp>
      <xdr:nvSpPr>
        <xdr:cNvPr id="53" name="Line 714"/>
        <xdr:cNvSpPr>
          <a:spLocks/>
        </xdr:cNvSpPr>
      </xdr:nvSpPr>
      <xdr:spPr>
        <a:xfrm>
          <a:off x="695325" y="12487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62</xdr:row>
      <xdr:rowOff>0</xdr:rowOff>
    </xdr:from>
    <xdr:to>
      <xdr:col>1</xdr:col>
      <xdr:colOff>95250</xdr:colOff>
      <xdr:row>62</xdr:row>
      <xdr:rowOff>0</xdr:rowOff>
    </xdr:to>
    <xdr:sp>
      <xdr:nvSpPr>
        <xdr:cNvPr id="54" name="Line 715"/>
        <xdr:cNvSpPr>
          <a:spLocks/>
        </xdr:cNvSpPr>
      </xdr:nvSpPr>
      <xdr:spPr>
        <a:xfrm>
          <a:off x="695325" y="12487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55" name="TextBox 716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56" name="TextBox 717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57" name="TextBox 718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58" name="TextBox 719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59" name="TextBox 720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0" name="Line 721"/>
        <xdr:cNvSpPr>
          <a:spLocks/>
        </xdr:cNvSpPr>
      </xdr:nvSpPr>
      <xdr:spPr>
        <a:xfrm>
          <a:off x="8143875" y="124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1" name="TextBox 722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2" name="TextBox 723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3" name="TextBox 724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4" name="TextBox 725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5" name="TextBox 726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6" name="TextBox 727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7" name="TextBox 728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8" name="TextBox 729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69" name="Line 730"/>
        <xdr:cNvSpPr>
          <a:spLocks/>
        </xdr:cNvSpPr>
      </xdr:nvSpPr>
      <xdr:spPr>
        <a:xfrm>
          <a:off x="8143875" y="124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0" name="TextBox 731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1" name="Line 732"/>
        <xdr:cNvSpPr>
          <a:spLocks/>
        </xdr:cNvSpPr>
      </xdr:nvSpPr>
      <xdr:spPr>
        <a:xfrm>
          <a:off x="8143875" y="124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2" name="TextBox 733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3" name="TextBox 734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Symbol"/>
              <a:ea typeface="Symbol"/>
              <a:cs typeface="Symbol"/>
            </a:rPr>
            <a:t>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pred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NTU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4" name="TextBox 735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5" name="TextBox 736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2 -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(1 + R) + P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6" name="TextBox 737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ln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7" name="Line 738"/>
        <xdr:cNvSpPr>
          <a:spLocks/>
        </xdr:cNvSpPr>
      </xdr:nvSpPr>
      <xdr:spPr>
        <a:xfrm>
          <a:off x="8143875" y="124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8" name="TextBox 739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79" name="TextBox 740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80" name="Line 741"/>
        <xdr:cNvSpPr>
          <a:spLocks/>
        </xdr:cNvSpPr>
      </xdr:nvSpPr>
      <xdr:spPr>
        <a:xfrm>
          <a:off x="8143875" y="124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81" name="Line 742"/>
        <xdr:cNvSpPr>
          <a:spLocks/>
        </xdr:cNvSpPr>
      </xdr:nvSpPr>
      <xdr:spPr>
        <a:xfrm>
          <a:off x="8143875" y="1248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>
      <xdr:nvSpPr>
        <xdr:cNvPr id="82" name="TextBox 743"/>
        <xdr:cNvSpPr txBox="1">
          <a:spLocks noChangeArrowheads="1"/>
        </xdr:cNvSpPr>
      </xdr:nvSpPr>
      <xdr:spPr>
        <a:xfrm>
          <a:off x="8143875" y="1248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us.co.rs/kontakt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61"/>
  <sheetViews>
    <sheetView showGridLines="0" tabSelected="1" workbookViewId="0" topLeftCell="A1">
      <selection activeCell="E59" sqref="E59"/>
    </sheetView>
  </sheetViews>
  <sheetFormatPr defaultColWidth="9.140625" defaultRowHeight="12.75"/>
  <cols>
    <col min="1" max="1" width="9.00390625" style="1" customWidth="1"/>
    <col min="2" max="3" width="10.7109375" style="1" customWidth="1"/>
    <col min="4" max="5" width="9.00390625" style="1" customWidth="1"/>
    <col min="6" max="6" width="9.7109375" style="1" customWidth="1"/>
    <col min="7" max="11" width="10.7109375" style="1" customWidth="1"/>
    <col min="12" max="12" width="6.7109375" style="1" customWidth="1"/>
    <col min="13" max="13" width="3.7109375" style="2" customWidth="1"/>
    <col min="14" max="16384" width="9.140625" style="2" customWidth="1"/>
  </cols>
  <sheetData>
    <row r="1" spans="1:12" ht="26.25">
      <c r="A1" s="8" t="s">
        <v>24</v>
      </c>
      <c r="B1" s="9"/>
      <c r="C1" s="10"/>
      <c r="D1" s="11"/>
      <c r="E1" s="10"/>
      <c r="F1" s="11"/>
      <c r="G1" s="11"/>
      <c r="H1" s="12"/>
      <c r="I1" s="12"/>
      <c r="J1" s="13"/>
      <c r="K1" s="13"/>
      <c r="L1" s="13"/>
    </row>
    <row r="2" spans="1:12" ht="18">
      <c r="A2" s="14" t="s">
        <v>74</v>
      </c>
      <c r="B2" s="9"/>
      <c r="C2" s="10"/>
      <c r="D2" s="15"/>
      <c r="E2" s="10"/>
      <c r="F2" s="16"/>
      <c r="G2" s="17"/>
      <c r="H2" s="12"/>
      <c r="I2" s="12"/>
      <c r="J2" s="13"/>
      <c r="K2" s="13"/>
      <c r="L2" s="13"/>
    </row>
    <row r="3" spans="1:12" ht="18" customHeight="1">
      <c r="A3" s="18" t="s">
        <v>75</v>
      </c>
      <c r="B3" s="9"/>
      <c r="C3" s="10"/>
      <c r="D3" s="19"/>
      <c r="E3" s="20"/>
      <c r="F3" s="54" t="s">
        <v>23</v>
      </c>
      <c r="G3" s="21"/>
      <c r="H3" s="11"/>
      <c r="I3" s="11"/>
      <c r="J3" s="20"/>
      <c r="K3" s="20"/>
      <c r="L3" s="20"/>
    </row>
    <row r="4" spans="1:12" ht="9.75" customHeight="1" thickBot="1">
      <c r="A4" s="22"/>
      <c r="B4" s="23"/>
      <c r="C4" s="24"/>
      <c r="D4" s="25"/>
      <c r="E4" s="26"/>
      <c r="F4" s="27"/>
      <c r="G4" s="28"/>
      <c r="H4" s="29"/>
      <c r="I4" s="29"/>
      <c r="J4" s="26"/>
      <c r="K4" s="26"/>
      <c r="L4" s="26"/>
    </row>
    <row r="5" spans="1:13" ht="19.5" customHeight="1" thickTop="1">
      <c r="A5" s="30"/>
      <c r="B5" s="31" t="s">
        <v>25</v>
      </c>
      <c r="C5" s="30"/>
      <c r="D5" s="78" t="s">
        <v>124</v>
      </c>
      <c r="E5" s="78"/>
      <c r="F5" s="78"/>
      <c r="G5" s="78"/>
      <c r="H5" s="78"/>
      <c r="I5" s="30"/>
      <c r="J5" s="31" t="s">
        <v>0</v>
      </c>
      <c r="K5" s="57">
        <f ca="1">TODAY()</f>
        <v>42887</v>
      </c>
      <c r="L5" s="30"/>
      <c r="M5" s="1"/>
    </row>
    <row r="6" spans="1:13" ht="19.5" customHeight="1">
      <c r="A6" s="30"/>
      <c r="B6" s="31" t="s">
        <v>21</v>
      </c>
      <c r="C6" s="30"/>
      <c r="D6" s="79" t="s">
        <v>125</v>
      </c>
      <c r="E6" s="79"/>
      <c r="F6" s="79"/>
      <c r="G6" s="79"/>
      <c r="H6" s="79"/>
      <c r="I6" s="30"/>
      <c r="J6" s="31" t="s">
        <v>1</v>
      </c>
      <c r="K6" s="32" t="s">
        <v>127</v>
      </c>
      <c r="L6" s="30"/>
      <c r="M6" s="1"/>
    </row>
    <row r="7" spans="1:13" ht="19.5" customHeight="1" thickBot="1">
      <c r="A7" s="33"/>
      <c r="B7" s="34" t="s">
        <v>20</v>
      </c>
      <c r="C7" s="33"/>
      <c r="D7" s="168" t="s">
        <v>126</v>
      </c>
      <c r="E7" s="168"/>
      <c r="F7" s="168"/>
      <c r="G7" s="168"/>
      <c r="H7" s="168"/>
      <c r="I7" s="33"/>
      <c r="J7" s="34" t="s">
        <v>22</v>
      </c>
      <c r="K7" s="58" t="s">
        <v>37</v>
      </c>
      <c r="L7" s="33"/>
      <c r="M7" s="1"/>
    </row>
    <row r="8" spans="1:9" ht="19.5" customHeight="1" thickTop="1">
      <c r="A8" s="36"/>
      <c r="B8" s="75"/>
      <c r="C8" s="40"/>
      <c r="D8" s="20"/>
      <c r="E8" s="37"/>
      <c r="F8" s="13"/>
      <c r="G8" s="38"/>
      <c r="H8" s="20"/>
      <c r="I8" s="13"/>
    </row>
    <row r="9" ht="13.5" customHeight="1">
      <c r="A9" s="13"/>
    </row>
    <row r="10" spans="1:12" ht="12" customHeight="1">
      <c r="A10" s="13"/>
      <c r="J10" s="73" t="s">
        <v>121</v>
      </c>
      <c r="K10" s="2"/>
      <c r="L10" s="74" t="s">
        <v>122</v>
      </c>
    </row>
    <row r="11" spans="1:12" ht="19.5" customHeight="1" thickBot="1">
      <c r="A11" s="13"/>
      <c r="B11" s="162" t="s">
        <v>49</v>
      </c>
      <c r="C11" s="35"/>
      <c r="D11" s="26"/>
      <c r="E11" s="26"/>
      <c r="F11" s="35"/>
      <c r="G11" s="26"/>
      <c r="H11" s="26"/>
      <c r="I11" s="39"/>
      <c r="J11" s="81" t="s">
        <v>26</v>
      </c>
      <c r="K11" s="82"/>
      <c r="L11" s="83"/>
    </row>
    <row r="12" spans="1:12" s="96" customFormat="1" ht="15.75" customHeight="1" thickBot="1" thickTop="1">
      <c r="A12" s="90" t="s">
        <v>4</v>
      </c>
      <c r="B12" s="91" t="s">
        <v>12</v>
      </c>
      <c r="C12" s="92"/>
      <c r="D12" s="92"/>
      <c r="E12" s="93"/>
      <c r="F12" s="93"/>
      <c r="G12" s="94" t="s">
        <v>92</v>
      </c>
      <c r="H12" s="93"/>
      <c r="I12" s="94"/>
      <c r="J12" s="94" t="s">
        <v>93</v>
      </c>
      <c r="K12" s="92"/>
      <c r="L12" s="95"/>
    </row>
    <row r="13" spans="1:12" s="96" customFormat="1" ht="15.75" customHeight="1">
      <c r="A13" s="90"/>
      <c r="B13" s="97" t="s">
        <v>16</v>
      </c>
      <c r="C13" s="98"/>
      <c r="D13" s="98"/>
      <c r="E13" s="98"/>
      <c r="F13" s="95"/>
      <c r="G13" s="99" t="s">
        <v>38</v>
      </c>
      <c r="H13" s="99"/>
      <c r="I13" s="98"/>
      <c r="J13" s="99" t="s">
        <v>39</v>
      </c>
      <c r="K13" s="99"/>
      <c r="L13" s="95"/>
    </row>
    <row r="14" spans="1:12" s="96" customFormat="1" ht="15.75" customHeight="1">
      <c r="A14" s="90"/>
      <c r="B14" s="60" t="s">
        <v>17</v>
      </c>
      <c r="C14" s="98"/>
      <c r="D14" s="98"/>
      <c r="E14" s="98"/>
      <c r="F14" s="98"/>
      <c r="G14" s="100" t="s">
        <v>94</v>
      </c>
      <c r="H14" s="100"/>
      <c r="I14" s="98"/>
      <c r="J14" s="100" t="s">
        <v>94</v>
      </c>
      <c r="K14" s="100"/>
      <c r="L14" s="95"/>
    </row>
    <row r="15" spans="1:12" s="96" customFormat="1" ht="15.75" customHeight="1">
      <c r="A15" s="90"/>
      <c r="B15" s="97" t="s">
        <v>28</v>
      </c>
      <c r="C15" s="98"/>
      <c r="D15" s="98"/>
      <c r="E15" s="98"/>
      <c r="F15" s="154" t="s">
        <v>120</v>
      </c>
      <c r="G15" s="100">
        <v>10</v>
      </c>
      <c r="H15" s="100"/>
      <c r="I15" s="144" t="s">
        <v>119</v>
      </c>
      <c r="J15" s="100">
        <v>10</v>
      </c>
      <c r="K15" s="100"/>
      <c r="L15" s="98"/>
    </row>
    <row r="16" spans="1:12" s="96" customFormat="1" ht="15.75" customHeight="1" thickBot="1">
      <c r="A16" s="90"/>
      <c r="B16" s="122" t="s">
        <v>29</v>
      </c>
      <c r="C16" s="93"/>
      <c r="D16" s="93"/>
      <c r="E16" s="93"/>
      <c r="F16" s="93"/>
      <c r="G16" s="166" t="s">
        <v>123</v>
      </c>
      <c r="H16" s="166"/>
      <c r="I16" s="93"/>
      <c r="J16" s="167" t="str">
        <f>IF(G16="","",IF(G16="Registar","Omotač","Registar"))</f>
        <v>Registar</v>
      </c>
      <c r="K16" s="167"/>
      <c r="L16" s="98"/>
    </row>
    <row r="17" spans="1:12" s="96" customFormat="1" ht="15.75" customHeight="1" thickBot="1">
      <c r="A17" s="90" t="s">
        <v>5</v>
      </c>
      <c r="B17" s="91" t="s">
        <v>43</v>
      </c>
      <c r="C17" s="124"/>
      <c r="D17" s="72" t="s">
        <v>51</v>
      </c>
      <c r="E17" s="103" t="s">
        <v>52</v>
      </c>
      <c r="F17" s="163" t="s">
        <v>35</v>
      </c>
      <c r="G17" s="164" t="s">
        <v>44</v>
      </c>
      <c r="H17" s="164" t="s">
        <v>45</v>
      </c>
      <c r="I17" s="165" t="s">
        <v>36</v>
      </c>
      <c r="J17" s="164" t="s">
        <v>44</v>
      </c>
      <c r="K17" s="164" t="s">
        <v>45</v>
      </c>
      <c r="L17" s="95"/>
    </row>
    <row r="18" spans="1:12" s="96" customFormat="1" ht="15.75" customHeight="1" thickBot="1">
      <c r="A18" s="104" t="s">
        <v>41</v>
      </c>
      <c r="B18" s="59" t="s">
        <v>42</v>
      </c>
      <c r="C18" s="102"/>
      <c r="D18" s="105"/>
      <c r="E18" s="106"/>
      <c r="F18" s="107"/>
      <c r="G18" s="107"/>
      <c r="H18" s="107"/>
      <c r="I18" s="151" t="s">
        <v>50</v>
      </c>
      <c r="J18" s="108" t="s">
        <v>35</v>
      </c>
      <c r="K18" s="108"/>
      <c r="L18" s="95"/>
    </row>
    <row r="19" spans="1:12" s="96" customFormat="1" ht="15.75" customHeight="1">
      <c r="A19" s="109"/>
      <c r="B19" s="97" t="s">
        <v>47</v>
      </c>
      <c r="C19" s="98"/>
      <c r="D19" s="98"/>
      <c r="E19" s="98"/>
      <c r="F19" s="144" t="s">
        <v>102</v>
      </c>
      <c r="G19" s="103">
        <v>100</v>
      </c>
      <c r="H19" s="103">
        <v>80</v>
      </c>
      <c r="I19" s="144" t="s">
        <v>109</v>
      </c>
      <c r="J19" s="103">
        <v>20</v>
      </c>
      <c r="K19" s="103">
        <v>20</v>
      </c>
      <c r="L19" s="95"/>
    </row>
    <row r="20" spans="1:12" s="96" customFormat="1" ht="15.75" customHeight="1">
      <c r="A20" s="109"/>
      <c r="B20" s="97" t="s">
        <v>48</v>
      </c>
      <c r="C20" s="110"/>
      <c r="D20" s="98"/>
      <c r="E20" s="98"/>
      <c r="F20" s="144" t="s">
        <v>103</v>
      </c>
      <c r="G20" s="103">
        <v>40</v>
      </c>
      <c r="H20" s="103">
        <v>40</v>
      </c>
      <c r="I20" s="144" t="s">
        <v>110</v>
      </c>
      <c r="J20" s="103">
        <v>40</v>
      </c>
      <c r="K20" s="103">
        <v>35</v>
      </c>
      <c r="L20" s="95"/>
    </row>
    <row r="21" spans="1:12" s="96" customFormat="1" ht="15.75" customHeight="1">
      <c r="A21" s="109"/>
      <c r="B21" s="97" t="s">
        <v>46</v>
      </c>
      <c r="C21" s="98"/>
      <c r="D21" s="98"/>
      <c r="E21" s="111"/>
      <c r="F21" s="144" t="s">
        <v>105</v>
      </c>
      <c r="G21" s="112">
        <v>7000</v>
      </c>
      <c r="H21" s="112">
        <v>10000</v>
      </c>
      <c r="I21" s="144" t="s">
        <v>111</v>
      </c>
      <c r="J21" s="112">
        <v>20000</v>
      </c>
      <c r="K21" s="112">
        <v>25000</v>
      </c>
      <c r="L21" s="95"/>
    </row>
    <row r="22" spans="1:12" s="96" customFormat="1" ht="15.75" customHeight="1">
      <c r="A22" s="109"/>
      <c r="B22" s="97" t="s">
        <v>58</v>
      </c>
      <c r="C22" s="98"/>
      <c r="D22" s="98"/>
      <c r="E22" s="98"/>
      <c r="F22" s="144" t="s">
        <v>104</v>
      </c>
      <c r="G22" s="113">
        <f>IF(OR(G19="",G25="SOS"),"SOS",(G19+G25)/2)</f>
        <v>70</v>
      </c>
      <c r="H22" s="113">
        <f>IF(OR(H19="",H25="SOS"),"SOS",(H19+H25)/2)</f>
        <v>60</v>
      </c>
      <c r="I22" s="144" t="s">
        <v>112</v>
      </c>
      <c r="J22" s="113">
        <f>IF(OR(J19="",J25="SOS"),"SOS",(J19+J25)/2)</f>
        <v>30.8</v>
      </c>
      <c r="K22" s="113">
        <f>IF(OR(K19="",K25="SOS"),"SOS",(K19+K25)/2)</f>
        <v>28.2</v>
      </c>
      <c r="L22" s="98"/>
    </row>
    <row r="23" spans="1:12" s="96" customFormat="1" ht="15.75" customHeight="1">
      <c r="A23" s="98"/>
      <c r="B23" s="97" t="s">
        <v>95</v>
      </c>
      <c r="C23" s="98"/>
      <c r="D23" s="98"/>
      <c r="E23" s="114"/>
      <c r="F23" s="69" t="s">
        <v>67</v>
      </c>
      <c r="G23" s="112">
        <v>4.215</v>
      </c>
      <c r="H23" s="112">
        <v>4.15</v>
      </c>
      <c r="I23" s="70" t="s">
        <v>70</v>
      </c>
      <c r="J23" s="112">
        <v>4.1</v>
      </c>
      <c r="K23" s="112">
        <v>4.05</v>
      </c>
      <c r="L23" s="98"/>
    </row>
    <row r="24" spans="1:12" s="96" customFormat="1" ht="15.75" customHeight="1">
      <c r="A24" s="109"/>
      <c r="B24" s="97" t="s">
        <v>40</v>
      </c>
      <c r="C24" s="98"/>
      <c r="D24" s="98"/>
      <c r="E24" s="98"/>
      <c r="F24" s="145" t="s">
        <v>96</v>
      </c>
      <c r="G24" s="113">
        <f>IF($J18="HOT",IF(OR(G19="",G20="",G21="",G23=""),"SOS",ROUND(G21*G23*(G19-G25)/3600,1)),J24)</f>
        <v>491.8</v>
      </c>
      <c r="H24" s="113">
        <f>IF($J18="HOT",IF(OR(H19="",H20="",H21="",H23=""),"SOS",ROUND(H21*H23*(H19-H25)/3600,1)),K24)</f>
        <v>461.1</v>
      </c>
      <c r="I24" s="145" t="s">
        <v>96</v>
      </c>
      <c r="J24" s="113">
        <f>IF($J18="COLD",IF(OR(J19="",J20="",J21="",J23=""),"SOS",ROUND(J21*J23*(J25-J19)/3600,1)),G24)</f>
        <v>491.8</v>
      </c>
      <c r="K24" s="113">
        <f>IF($J18="COLD",IF(OR(K19="",K20="",K21="",K23=""),"SOS",ROUND(K21*K23*(K25-K19)/3600,1)),H24)</f>
        <v>461.1</v>
      </c>
      <c r="L24" s="95"/>
    </row>
    <row r="25" spans="1:12" s="96" customFormat="1" ht="15.75" customHeight="1" thickBot="1">
      <c r="A25" s="109"/>
      <c r="B25" s="97" t="s">
        <v>59</v>
      </c>
      <c r="C25" s="98"/>
      <c r="D25" s="98"/>
      <c r="E25" s="111"/>
      <c r="F25" s="144" t="s">
        <v>108</v>
      </c>
      <c r="G25" s="113">
        <f>IF($J18="HOT",IF(OR(G19="",G20="",G21="",G23=""),"SOS",G20),ROUND(G19-3600*IF($J18="HOT",G24,J24)/(G23*G21),1))</f>
        <v>40</v>
      </c>
      <c r="H25" s="113">
        <f>IF($J18="HOT",IF(OR(H19="",H20="",H21="",H23=""),"SOS",H20),ROUND(H19-3600*IF($J18="HOT",H24,K24)/(H23*H21),1))</f>
        <v>40</v>
      </c>
      <c r="I25" s="144" t="s">
        <v>113</v>
      </c>
      <c r="J25" s="113">
        <f>IF($J18="COLD",IF(OR(J19="",J20="",J21="",J23=""),"SOS",J20),ROUND(J19+3600*IF($J18="COLD",J24,G24)/(J23*J21),1))</f>
        <v>41.6</v>
      </c>
      <c r="K25" s="113">
        <f>IF($J18="COLD",IF(OR(K19="",K20="",K21="",K23=""),"SOS",K20),ROUND(K19+3600*IF($J18="COLD",K24,H24)/(K23*K21),1))</f>
        <v>36.4</v>
      </c>
      <c r="L25" s="95"/>
    </row>
    <row r="26" spans="1:12" s="96" customFormat="1" ht="15.75" customHeight="1" thickBot="1">
      <c r="A26" s="104" t="s">
        <v>52</v>
      </c>
      <c r="B26" s="59" t="s">
        <v>53</v>
      </c>
      <c r="C26" s="102"/>
      <c r="D26" s="105"/>
      <c r="E26" s="106"/>
      <c r="F26" s="107"/>
      <c r="G26" s="107"/>
      <c r="H26" s="107"/>
      <c r="I26" s="151" t="s">
        <v>50</v>
      </c>
      <c r="J26" s="108" t="s">
        <v>35</v>
      </c>
      <c r="K26" s="108"/>
      <c r="L26" s="95"/>
    </row>
    <row r="27" spans="1:12" s="96" customFormat="1" ht="15.75" customHeight="1">
      <c r="A27" s="109"/>
      <c r="B27" s="97" t="s">
        <v>47</v>
      </c>
      <c r="C27" s="98"/>
      <c r="D27" s="98"/>
      <c r="E27" s="98"/>
      <c r="F27" s="144" t="s">
        <v>102</v>
      </c>
      <c r="G27" s="103">
        <v>100</v>
      </c>
      <c r="H27" s="103">
        <v>80</v>
      </c>
      <c r="I27" s="144" t="s">
        <v>109</v>
      </c>
      <c r="J27" s="103">
        <v>20</v>
      </c>
      <c r="K27" s="103">
        <v>20</v>
      </c>
      <c r="L27" s="95"/>
    </row>
    <row r="28" spans="1:12" s="96" customFormat="1" ht="15.75" customHeight="1">
      <c r="A28" s="109"/>
      <c r="B28" s="97" t="s">
        <v>48</v>
      </c>
      <c r="C28" s="110"/>
      <c r="D28" s="98"/>
      <c r="E28" s="98"/>
      <c r="F28" s="144" t="s">
        <v>103</v>
      </c>
      <c r="G28" s="103">
        <v>40</v>
      </c>
      <c r="H28" s="103">
        <v>40</v>
      </c>
      <c r="I28" s="144" t="s">
        <v>110</v>
      </c>
      <c r="J28" s="103">
        <v>41.6</v>
      </c>
      <c r="K28" s="103">
        <v>36.4</v>
      </c>
      <c r="L28" s="95"/>
    </row>
    <row r="29" spans="1:12" s="96" customFormat="1" ht="15.75" customHeight="1">
      <c r="A29" s="109"/>
      <c r="B29" s="97" t="s">
        <v>60</v>
      </c>
      <c r="C29" s="98"/>
      <c r="D29" s="98"/>
      <c r="E29" s="98"/>
      <c r="F29" s="144" t="s">
        <v>104</v>
      </c>
      <c r="G29" s="113">
        <f>IF(OR(G27="",G28=""),"SOS",(G27+G28)/2)</f>
        <v>70</v>
      </c>
      <c r="H29" s="113">
        <f>IF(OR(H27="",H28=""),"SOS",(H27+H28)/2)</f>
        <v>60</v>
      </c>
      <c r="I29" s="144" t="s">
        <v>112</v>
      </c>
      <c r="J29" s="113">
        <f>IF(OR(J27="",J28=""),"SOS",(J27+J28)/2)</f>
        <v>30.8</v>
      </c>
      <c r="K29" s="113">
        <f>IF(OR(K27="",K28=""),"SOS",(K27+K28)/2)</f>
        <v>28.2</v>
      </c>
      <c r="L29" s="98"/>
    </row>
    <row r="30" spans="1:12" s="96" customFormat="1" ht="15.75" customHeight="1">
      <c r="A30" s="98"/>
      <c r="B30" s="97" t="s">
        <v>95</v>
      </c>
      <c r="C30" s="98"/>
      <c r="D30" s="98"/>
      <c r="E30" s="114"/>
      <c r="F30" s="69" t="s">
        <v>67</v>
      </c>
      <c r="G30" s="112">
        <v>4.215</v>
      </c>
      <c r="H30" s="112">
        <v>4.15</v>
      </c>
      <c r="I30" s="70" t="s">
        <v>70</v>
      </c>
      <c r="J30" s="112">
        <v>4.1</v>
      </c>
      <c r="K30" s="112">
        <v>4.05</v>
      </c>
      <c r="L30" s="98"/>
    </row>
    <row r="31" spans="1:12" s="96" customFormat="1" ht="15.75" customHeight="1">
      <c r="A31" s="109"/>
      <c r="B31" s="97" t="s">
        <v>54</v>
      </c>
      <c r="C31" s="98"/>
      <c r="D31" s="98"/>
      <c r="E31" s="101"/>
      <c r="F31" s="145" t="s">
        <v>97</v>
      </c>
      <c r="G31" s="112">
        <v>491.8</v>
      </c>
      <c r="H31" s="112">
        <v>461.1</v>
      </c>
      <c r="I31" s="145" t="s">
        <v>97</v>
      </c>
      <c r="J31" s="113">
        <f>G31</f>
        <v>491.8</v>
      </c>
      <c r="K31" s="113">
        <f>H31</f>
        <v>461.1</v>
      </c>
      <c r="L31" s="95"/>
    </row>
    <row r="32" spans="1:12" s="96" customFormat="1" ht="15.75" customHeight="1" thickBot="1">
      <c r="A32" s="109"/>
      <c r="B32" s="97" t="s">
        <v>61</v>
      </c>
      <c r="C32" s="98"/>
      <c r="D32" s="98"/>
      <c r="E32" s="116"/>
      <c r="F32" s="144" t="s">
        <v>105</v>
      </c>
      <c r="G32" s="113">
        <f>IF(OR(G27="",G28="",G30=""),"SOS",ROUND(3600*G31/(G30*(G27-G28)),0))</f>
        <v>7001</v>
      </c>
      <c r="H32" s="113">
        <f>IF(OR(H27="",H28="",H30=""),"SOS",ROUND(3600*H31/(H30*(H27-H28)),0))</f>
        <v>10000</v>
      </c>
      <c r="I32" s="144" t="s">
        <v>111</v>
      </c>
      <c r="J32" s="113">
        <f>IF(OR(J27="",J28="",J30=""),"SOS",ROUND(3600*J31/(J30*(J28-J27)),0))</f>
        <v>19992</v>
      </c>
      <c r="K32" s="113">
        <f>IF(OR(K27="",K28="",K30=""),"SOS",ROUND(3600*K31/(K30*(K28-K27)),0))</f>
        <v>24992</v>
      </c>
      <c r="L32" s="95"/>
    </row>
    <row r="33" spans="1:12" s="96" customFormat="1" ht="15.75" customHeight="1" thickBot="1">
      <c r="A33" s="90" t="s">
        <v>6</v>
      </c>
      <c r="B33" s="59" t="s">
        <v>55</v>
      </c>
      <c r="C33" s="102"/>
      <c r="D33" s="105"/>
      <c r="E33" s="117" t="str">
        <f>E17</f>
        <v>b</v>
      </c>
      <c r="F33" s="146" t="s">
        <v>56</v>
      </c>
      <c r="G33" s="107"/>
      <c r="H33" s="107"/>
      <c r="I33" s="146"/>
      <c r="J33" s="107"/>
      <c r="K33" s="107"/>
      <c r="L33" s="95"/>
    </row>
    <row r="34" spans="1:12" s="96" customFormat="1" ht="15.75" customHeight="1">
      <c r="A34" s="90"/>
      <c r="B34" s="97" t="s">
        <v>47</v>
      </c>
      <c r="C34" s="118"/>
      <c r="D34" s="119"/>
      <c r="E34" s="120"/>
      <c r="F34" s="144" t="s">
        <v>102</v>
      </c>
      <c r="G34" s="113">
        <f>IF($E33=$A18,IF(G19="","SOS",G19),IF(G27="","SOS",G27))</f>
        <v>100</v>
      </c>
      <c r="H34" s="113">
        <f>IF($E33=$A18,IF(H19="","SOS",H19),IF(H27="","SOS",H27))</f>
        <v>80</v>
      </c>
      <c r="I34" s="144" t="s">
        <v>109</v>
      </c>
      <c r="J34" s="113">
        <f>IF($E33=$A18,IF(J19="","SOS",J19),IF(J27="","SOS",J27))</f>
        <v>20</v>
      </c>
      <c r="K34" s="113">
        <f>IF($E33=$A18,IF(K19="","SOS",K19),IF(K27="","SOS",K27))</f>
        <v>20</v>
      </c>
      <c r="L34" s="95"/>
    </row>
    <row r="35" spans="1:12" s="96" customFormat="1" ht="15.75" customHeight="1">
      <c r="A35" s="90"/>
      <c r="B35" s="60" t="s">
        <v>57</v>
      </c>
      <c r="C35" s="121"/>
      <c r="D35" s="121"/>
      <c r="E35" s="113" t="str">
        <f>IF(E33=A18,J18,J26)</f>
        <v>HOT</v>
      </c>
      <c r="F35" s="144" t="s">
        <v>103</v>
      </c>
      <c r="G35" s="113">
        <f>IF($E33=$A18,IF(G25="SOS","SOS",G25),IF(G28="","SOS",G28))</f>
        <v>40</v>
      </c>
      <c r="H35" s="113">
        <f>IF($E33=$A18,IF(H25="SOS","SOS",H25),IF(H28="","SOS",H28))</f>
        <v>40</v>
      </c>
      <c r="I35" s="144" t="s">
        <v>110</v>
      </c>
      <c r="J35" s="113">
        <f>IF($E33=$A18,IF(J25="SOS","SOS",J25),IF(J28="","SOS",J28))</f>
        <v>41.6</v>
      </c>
      <c r="K35" s="113">
        <f>IF($E33=$A18,IF(K25="SOS","SOS",K25),IF(K28="","SOS",K28))</f>
        <v>36.4</v>
      </c>
      <c r="L35" s="95"/>
    </row>
    <row r="36" spans="1:12" s="96" customFormat="1" ht="15.75" customHeight="1">
      <c r="A36" s="98"/>
      <c r="B36" s="97" t="s">
        <v>61</v>
      </c>
      <c r="C36" s="98"/>
      <c r="D36" s="98"/>
      <c r="E36" s="114"/>
      <c r="F36" s="144" t="s">
        <v>105</v>
      </c>
      <c r="G36" s="113">
        <f>IF($E33=$A18,G21,G32)</f>
        <v>7001</v>
      </c>
      <c r="H36" s="113">
        <f>IF($E33=$A18,H21,H32)</f>
        <v>10000</v>
      </c>
      <c r="I36" s="144" t="s">
        <v>111</v>
      </c>
      <c r="J36" s="113">
        <f>IF($E33=$A18,J21,J32)</f>
        <v>19992</v>
      </c>
      <c r="K36" s="113">
        <f>IF($E33=$A18,K21,K32)</f>
        <v>24992</v>
      </c>
      <c r="L36" s="98"/>
    </row>
    <row r="37" spans="1:12" s="96" customFormat="1" ht="15.75" customHeight="1" thickBot="1">
      <c r="A37" s="90"/>
      <c r="B37" s="122" t="s">
        <v>40</v>
      </c>
      <c r="C37" s="93"/>
      <c r="D37" s="93"/>
      <c r="E37" s="93"/>
      <c r="F37" s="147" t="s">
        <v>97</v>
      </c>
      <c r="G37" s="123">
        <f>IF($E33=$A18,G24,G31)</f>
        <v>491.8</v>
      </c>
      <c r="H37" s="123">
        <f>IF($E33=$A18,H24,H31)</f>
        <v>461.1</v>
      </c>
      <c r="I37" s="152"/>
      <c r="J37" s="123">
        <f>IF($E33=$A18,J24,J31)</f>
        <v>491.8</v>
      </c>
      <c r="K37" s="123">
        <f>IF($E33=$A18,K24,K31)</f>
        <v>461.1</v>
      </c>
      <c r="L37" s="93"/>
    </row>
    <row r="38" spans="1:12" s="96" customFormat="1" ht="15.75" customHeight="1" thickBot="1">
      <c r="A38" s="90" t="s">
        <v>7</v>
      </c>
      <c r="B38" s="72" t="s">
        <v>30</v>
      </c>
      <c r="C38" s="124"/>
      <c r="D38" s="125"/>
      <c r="E38" s="71" t="s">
        <v>72</v>
      </c>
      <c r="F38" s="148" t="s">
        <v>104</v>
      </c>
      <c r="G38" s="126">
        <f>IF(OR(G34="SOS",G35="SOS"),"SOS",(G34+G35)/2)</f>
        <v>70</v>
      </c>
      <c r="H38" s="126">
        <f>IF(OR(H34="SOS",H35="SOS"),"SOS",(H34+H35)/2)</f>
        <v>60</v>
      </c>
      <c r="I38" s="148" t="s">
        <v>112</v>
      </c>
      <c r="J38" s="126">
        <f>IF(OR(J34="SOS",J35="SOS"),"SOS",(J34+J35)/2)</f>
        <v>30.8</v>
      </c>
      <c r="K38" s="126">
        <f>IF(OR(K34="SOS",K35="SOS"),"SOS",(K34+K35)/2)</f>
        <v>28.2</v>
      </c>
      <c r="L38" s="71" t="s">
        <v>71</v>
      </c>
    </row>
    <row r="39" spans="1:12" s="3" customFormat="1" ht="15.75" customHeight="1">
      <c r="A39" s="90"/>
      <c r="B39" s="97" t="s">
        <v>63</v>
      </c>
      <c r="C39" s="121"/>
      <c r="D39" s="127"/>
      <c r="E39" s="128">
        <v>70</v>
      </c>
      <c r="F39" s="69" t="s">
        <v>67</v>
      </c>
      <c r="G39" s="42">
        <v>4.215</v>
      </c>
      <c r="H39" s="42">
        <v>4.15</v>
      </c>
      <c r="I39" s="70" t="s">
        <v>70</v>
      </c>
      <c r="J39" s="42">
        <v>4.1</v>
      </c>
      <c r="K39" s="42">
        <v>4.06</v>
      </c>
      <c r="L39" s="42">
        <v>30</v>
      </c>
    </row>
    <row r="40" spans="1:13" s="3" customFormat="1" ht="15.75" customHeight="1">
      <c r="A40" s="129"/>
      <c r="B40" s="97" t="s">
        <v>64</v>
      </c>
      <c r="C40" s="130"/>
      <c r="D40" s="130"/>
      <c r="E40" s="128">
        <v>70</v>
      </c>
      <c r="F40" s="149" t="s">
        <v>106</v>
      </c>
      <c r="G40" s="42">
        <v>949.5</v>
      </c>
      <c r="H40" s="42">
        <v>984.5</v>
      </c>
      <c r="I40" s="149" t="s">
        <v>114</v>
      </c>
      <c r="J40" s="42">
        <v>971.7</v>
      </c>
      <c r="K40" s="42">
        <v>989.6</v>
      </c>
      <c r="L40" s="42">
        <v>30</v>
      </c>
      <c r="M40" s="7"/>
    </row>
    <row r="41" spans="1:13" s="3" customFormat="1" ht="15.75" customHeight="1">
      <c r="A41" s="129"/>
      <c r="B41" s="97" t="s">
        <v>65</v>
      </c>
      <c r="C41" s="130"/>
      <c r="D41" s="130"/>
      <c r="E41" s="131">
        <v>100</v>
      </c>
      <c r="F41" s="69" t="s">
        <v>68</v>
      </c>
      <c r="G41" s="43">
        <v>0.000684</v>
      </c>
      <c r="H41" s="43">
        <v>0.000655</v>
      </c>
      <c r="I41" s="69" t="s">
        <v>69</v>
      </c>
      <c r="J41" s="43">
        <v>0.00067</v>
      </c>
      <c r="K41" s="43">
        <v>0.00064</v>
      </c>
      <c r="L41" s="43">
        <v>50</v>
      </c>
      <c r="M41" s="7"/>
    </row>
    <row r="42" spans="1:13" s="3" customFormat="1" ht="15.75" customHeight="1" thickBot="1">
      <c r="A42" s="129"/>
      <c r="B42" s="122" t="s">
        <v>66</v>
      </c>
      <c r="C42" s="132"/>
      <c r="D42" s="132"/>
      <c r="E42" s="133">
        <v>80</v>
      </c>
      <c r="F42" s="150" t="s">
        <v>107</v>
      </c>
      <c r="G42" s="68">
        <f>2.631*10^-7</f>
        <v>2.6309999999999997E-07</v>
      </c>
      <c r="H42" s="68">
        <f>4.896*10^-7</f>
        <v>4.895999999999999E-07</v>
      </c>
      <c r="I42" s="150" t="s">
        <v>115</v>
      </c>
      <c r="J42" s="68">
        <f>2.6*10^-7</f>
        <v>2.6E-07</v>
      </c>
      <c r="K42" s="68">
        <f>4.896*10^-7</f>
        <v>4.895999999999999E-07</v>
      </c>
      <c r="L42" s="68">
        <v>80</v>
      </c>
      <c r="M42" s="7"/>
    </row>
    <row r="43" spans="1:13" s="3" customFormat="1" ht="12" customHeight="1">
      <c r="A43" s="37"/>
      <c r="C43" s="37"/>
      <c r="D43" s="37"/>
      <c r="E43" s="37"/>
      <c r="F43" s="37"/>
      <c r="G43" s="37"/>
      <c r="H43" s="37"/>
      <c r="I43" s="37"/>
      <c r="J43" s="76" t="s">
        <v>73</v>
      </c>
      <c r="K43" s="77"/>
      <c r="L43" s="77"/>
      <c r="M43" s="4"/>
    </row>
    <row r="44" spans="1:12" s="3" customFormat="1" ht="18" customHeight="1" thickBot="1">
      <c r="A44" s="13"/>
      <c r="B44" s="35" t="s">
        <v>91</v>
      </c>
      <c r="C44" s="44"/>
      <c r="D44" s="26"/>
      <c r="E44" s="26"/>
      <c r="F44" s="45"/>
      <c r="G44" s="26"/>
      <c r="H44" s="46"/>
      <c r="I44" s="26"/>
      <c r="J44" s="26"/>
      <c r="K44" s="26"/>
      <c r="L44" s="89"/>
    </row>
    <row r="45" spans="1:12" s="3" customFormat="1" ht="15.75" customHeight="1" thickTop="1">
      <c r="A45" s="134" t="s">
        <v>8</v>
      </c>
      <c r="B45" s="135" t="s">
        <v>31</v>
      </c>
      <c r="C45" s="136"/>
      <c r="D45" s="137"/>
      <c r="E45" s="137"/>
      <c r="F45" s="137"/>
      <c r="G45" s="48"/>
      <c r="H45" s="155" t="s">
        <v>14</v>
      </c>
      <c r="I45" s="48"/>
      <c r="J45" s="47"/>
      <c r="K45" s="156" t="s">
        <v>15</v>
      </c>
      <c r="L45" s="47"/>
    </row>
    <row r="46" spans="1:12" s="3" customFormat="1" ht="15.75" customHeight="1">
      <c r="A46" s="134"/>
      <c r="B46" s="97" t="s">
        <v>13</v>
      </c>
      <c r="C46" s="110"/>
      <c r="D46" s="110"/>
      <c r="E46" s="98"/>
      <c r="F46" s="138"/>
      <c r="G46" s="141" t="s">
        <v>98</v>
      </c>
      <c r="H46" s="49">
        <v>0.00025</v>
      </c>
      <c r="I46" s="41"/>
      <c r="J46" s="141" t="s">
        <v>116</v>
      </c>
      <c r="K46" s="49">
        <v>0.00025</v>
      </c>
      <c r="L46" s="55"/>
    </row>
    <row r="47" spans="1:12" ht="15.75" customHeight="1">
      <c r="A47" s="134"/>
      <c r="B47" s="97" t="s">
        <v>3</v>
      </c>
      <c r="C47" s="110"/>
      <c r="D47" s="110"/>
      <c r="E47" s="115"/>
      <c r="F47" s="110"/>
      <c r="G47" s="50" t="s">
        <v>99</v>
      </c>
      <c r="H47" s="49">
        <v>0.0023</v>
      </c>
      <c r="I47" s="30"/>
      <c r="J47" s="84" t="s">
        <v>18</v>
      </c>
      <c r="K47" s="84"/>
      <c r="L47" s="84"/>
    </row>
    <row r="48" spans="1:13" ht="15.75" customHeight="1">
      <c r="A48" s="134"/>
      <c r="B48" s="97" t="s">
        <v>32</v>
      </c>
      <c r="C48" s="110"/>
      <c r="D48" s="110"/>
      <c r="E48" s="110"/>
      <c r="F48" s="139"/>
      <c r="G48" s="142" t="s">
        <v>100</v>
      </c>
      <c r="H48" s="51">
        <f>ROUND(H46/H47,3)</f>
        <v>0.109</v>
      </c>
      <c r="I48" s="30"/>
      <c r="J48" s="142" t="s">
        <v>117</v>
      </c>
      <c r="K48" s="51">
        <f>ROUND(K46/H47,3)</f>
        <v>0.109</v>
      </c>
      <c r="L48" s="56"/>
      <c r="M48" s="5"/>
    </row>
    <row r="49" spans="1:13" ht="15.75" customHeight="1">
      <c r="A49" s="134"/>
      <c r="B49" s="97" t="s">
        <v>2</v>
      </c>
      <c r="C49" s="110"/>
      <c r="D49" s="110"/>
      <c r="E49" s="110"/>
      <c r="F49" s="110"/>
      <c r="G49" s="143" t="s">
        <v>101</v>
      </c>
      <c r="H49" s="62">
        <v>0.25</v>
      </c>
      <c r="I49" s="63"/>
      <c r="J49" s="153" t="s">
        <v>118</v>
      </c>
      <c r="K49" s="62">
        <v>0.25</v>
      </c>
      <c r="L49" s="64"/>
      <c r="M49" s="5"/>
    </row>
    <row r="50" spans="1:13" ht="15.75" customHeight="1">
      <c r="A50" s="134" t="s">
        <v>9</v>
      </c>
      <c r="B50" s="135" t="s">
        <v>34</v>
      </c>
      <c r="C50" s="140"/>
      <c r="D50" s="140"/>
      <c r="E50" s="140"/>
      <c r="F50" s="140"/>
      <c r="G50" s="6" t="s">
        <v>62</v>
      </c>
      <c r="H50" s="53">
        <v>75</v>
      </c>
      <c r="I50" s="67"/>
      <c r="J50" s="6" t="s">
        <v>62</v>
      </c>
      <c r="K50" s="53">
        <v>50</v>
      </c>
      <c r="L50" s="67"/>
      <c r="M50" s="5"/>
    </row>
    <row r="51" spans="1:13" ht="15.75" customHeight="1">
      <c r="A51" s="134" t="s">
        <v>10</v>
      </c>
      <c r="B51" s="135" t="s">
        <v>33</v>
      </c>
      <c r="C51" s="140"/>
      <c r="D51" s="140"/>
      <c r="E51" s="140"/>
      <c r="F51" s="140"/>
      <c r="G51" s="52"/>
      <c r="H51" s="52"/>
      <c r="I51" s="61" t="s">
        <v>27</v>
      </c>
      <c r="J51" s="62">
        <v>4</v>
      </c>
      <c r="K51" s="65"/>
      <c r="L51" s="66"/>
      <c r="M51" s="5"/>
    </row>
    <row r="52" spans="1:12" ht="15.75" customHeight="1">
      <c r="A52" s="134" t="s">
        <v>11</v>
      </c>
      <c r="B52" s="135" t="s">
        <v>19</v>
      </c>
      <c r="C52" s="14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9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8" customHeight="1" thickBot="1">
      <c r="A54" s="13"/>
      <c r="B54" s="35" t="s">
        <v>76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3" s="3" customFormat="1" ht="15.75" customHeight="1" thickBot="1" thickTop="1">
      <c r="A55" s="134" t="s">
        <v>77</v>
      </c>
      <c r="B55" s="161" t="s">
        <v>78</v>
      </c>
      <c r="C55" s="136"/>
      <c r="D55" s="137"/>
      <c r="E55" s="137"/>
      <c r="F55" s="137"/>
      <c r="G55" s="137"/>
      <c r="H55" s="160" t="s">
        <v>79</v>
      </c>
      <c r="I55" s="160"/>
      <c r="J55" s="160"/>
      <c r="K55" s="160"/>
      <c r="L55" s="160"/>
      <c r="M55" s="4"/>
    </row>
    <row r="56" spans="1:13" s="3" customFormat="1" ht="15.75" customHeight="1" thickBot="1" thickTop="1">
      <c r="A56" s="134" t="s">
        <v>80</v>
      </c>
      <c r="B56" s="161" t="s">
        <v>81</v>
      </c>
      <c r="C56" s="136"/>
      <c r="D56" s="137"/>
      <c r="E56" s="137"/>
      <c r="F56" s="137"/>
      <c r="G56" s="137"/>
      <c r="H56" s="160" t="s">
        <v>79</v>
      </c>
      <c r="I56" s="160"/>
      <c r="J56" s="160"/>
      <c r="K56" s="160"/>
      <c r="L56" s="160"/>
      <c r="M56" s="4"/>
    </row>
    <row r="57" spans="1:13" s="3" customFormat="1" ht="15.75" customHeight="1" thickTop="1">
      <c r="A57" s="134" t="s">
        <v>82</v>
      </c>
      <c r="B57" s="161" t="s">
        <v>83</v>
      </c>
      <c r="C57" s="136"/>
      <c r="D57" s="137"/>
      <c r="E57" s="137"/>
      <c r="F57" s="137"/>
      <c r="G57" s="137"/>
      <c r="H57" s="160" t="s">
        <v>84</v>
      </c>
      <c r="I57" s="160"/>
      <c r="J57" s="160"/>
      <c r="K57" s="160"/>
      <c r="L57" s="160"/>
      <c r="M57" s="4"/>
    </row>
    <row r="58" spans="1:12" ht="13.5" customHeight="1">
      <c r="A58" s="157"/>
      <c r="B58" s="158" t="s">
        <v>85</v>
      </c>
      <c r="C58" s="159"/>
      <c r="D58" s="159" t="s">
        <v>86</v>
      </c>
      <c r="E58" s="157"/>
      <c r="F58" s="157"/>
      <c r="G58" s="157"/>
      <c r="H58" s="13"/>
      <c r="I58" s="13"/>
      <c r="J58" s="13"/>
      <c r="K58" s="13"/>
      <c r="L58" s="13"/>
    </row>
    <row r="59" spans="1:12" ht="13.5" customHeight="1">
      <c r="A59" s="157"/>
      <c r="B59" s="157"/>
      <c r="C59" s="157"/>
      <c r="D59" s="159" t="s">
        <v>87</v>
      </c>
      <c r="E59" s="157"/>
      <c r="F59" s="157"/>
      <c r="G59" s="157"/>
      <c r="H59" s="13"/>
      <c r="I59" s="85" t="s">
        <v>88</v>
      </c>
      <c r="J59" s="13"/>
      <c r="K59" s="13"/>
      <c r="L59" s="13"/>
    </row>
    <row r="60" spans="1:12" ht="13.5" customHeight="1">
      <c r="A60" s="157"/>
      <c r="B60" s="157"/>
      <c r="C60" s="7"/>
      <c r="D60" s="159" t="s">
        <v>89</v>
      </c>
      <c r="E60" s="157"/>
      <c r="F60" s="157"/>
      <c r="G60" s="157"/>
      <c r="H60" s="13"/>
      <c r="I60" s="85" t="s">
        <v>90</v>
      </c>
      <c r="J60" s="13"/>
      <c r="K60" s="13"/>
      <c r="L60" s="13"/>
    </row>
    <row r="61" spans="1:12" ht="15.75" customHeight="1">
      <c r="A61" s="86"/>
      <c r="B61" s="87"/>
      <c r="C61" s="88"/>
      <c r="D61" s="88"/>
      <c r="E61" s="13"/>
      <c r="F61" s="13"/>
      <c r="G61" s="13"/>
      <c r="H61" s="13"/>
      <c r="I61" s="13"/>
      <c r="J61" s="13"/>
      <c r="K61" s="13"/>
      <c r="L61" s="13"/>
    </row>
    <row r="62" ht="12.75"/>
    <row r="63" ht="12.75"/>
    <row r="64" ht="12.75"/>
    <row r="65" ht="12.75"/>
  </sheetData>
  <sheetProtection password="C784" sheet="1" objects="1" scenarios="1"/>
  <mergeCells count="19">
    <mergeCell ref="H55:L55"/>
    <mergeCell ref="H56:L56"/>
    <mergeCell ref="H57:L57"/>
    <mergeCell ref="J47:L47"/>
    <mergeCell ref="G15:H15"/>
    <mergeCell ref="J15:K15"/>
    <mergeCell ref="G16:H16"/>
    <mergeCell ref="J16:K16"/>
    <mergeCell ref="J18:K18"/>
    <mergeCell ref="J26:K26"/>
    <mergeCell ref="D5:H5"/>
    <mergeCell ref="D6:H6"/>
    <mergeCell ref="D7:H7"/>
    <mergeCell ref="D52:L52"/>
    <mergeCell ref="J11:L11"/>
    <mergeCell ref="G13:H13"/>
    <mergeCell ref="J13:K13"/>
    <mergeCell ref="G14:H14"/>
    <mergeCell ref="J14:K14"/>
  </mergeCells>
  <dataValidations count="28">
    <dataValidation allowBlank="1" showInputMessage="1" showErrorMessage="1" prompt="Opcioni podatak, ako nisu zadati otpori zaprljanja" sqref="H46:H47 K46 J47"/>
    <dataValidation allowBlank="1" showInputMessage="1" showErrorMessage="1" prompt="Opcioni podatak&#10;Dodatni uslovi i ogranicenja&#10;videti ALARM" sqref="L51"/>
    <dataValidation allowBlank="1" showInputMessage="1" showErrorMessage="1" promptTitle="RAZMAK ZA PREGRADU" prompt="Razmak za ugradnju pregrade broja prolaza" sqref="L44"/>
    <dataValidation allowBlank="1" showInputMessage="1" showErrorMessage="1" promptTitle="PRIMAR" prompt="Tecnost bez promene faze" sqref="G13"/>
    <dataValidation allowBlank="1" showInputMessage="1" showErrorMessage="1" prompt="Hemijska formula tecnosti" sqref="G14 J14"/>
    <dataValidation allowBlank="1" showInputMessage="1" showErrorMessage="1" promptTitle="SEKUNDAR" prompt="Tecnost bez promene faze" sqref="J13"/>
    <dataValidation allowBlank="1" showInputMessage="1" showErrorMessage="1" prompt="Fluid koji predaje toplotu" sqref="G12"/>
    <dataValidation allowBlank="1" showInputMessage="1" showErrorMessage="1" prompt="Fluid koji prima toplotu" sqref="J12"/>
    <dataValidation allowBlank="1" showInputMessage="1" showErrorMessage="1" prompt="Obavezan podatak, ako je zadat klizni rezim" sqref="K27"/>
    <dataValidation allowBlank="1" showInputMessage="1" showErrorMessage="1" prompt="Opcioni podatak&#10;" sqref="K49:K50 H49:H50"/>
    <dataValidation type="list" allowBlank="1" showInputMessage="1" showErrorMessage="1" sqref="K7">
      <formula1>"PONUDA,PROJEKT"</formula1>
    </dataValidation>
    <dataValidation allowBlank="1" showInputMessage="1" showErrorMessage="1" prompt="Opcioni podatak&#10;Dodatni uslovi i ogranicenja&#10;" sqref="J51"/>
    <dataValidation allowBlank="1" showInputMessage="1" showErrorMessage="1" prompt="Neobavezan podatak za VODU.&#10;Za ostale fluide, ako se ne zadaju uzimaju se vrednosti iz literature.&#10;U specijalnim slucajevima neophodna su merenja." sqref="E39:E42 L39:L42"/>
    <dataValidation type="list" allowBlank="1" showInputMessage="1" showErrorMessage="1" promptTitle="Varijanta PODATAKA" prompt="Obavezan izbor VARIJANTE" sqref="E17">
      <formula1>"a,b"</formula1>
    </dataValidation>
    <dataValidation allowBlank="1" showInputMessage="1" showErrorMessage="1" promptTitle="Temp ULAZA" prompt="Obavezan podatak za PRVI izbor" sqref="J19 G19 G27"/>
    <dataValidation allowBlank="1" showInputMessage="1" showErrorMessage="1" promptTitle="Temp ULAZA" prompt="Obavezan podatak za DRUGI izbor" sqref="H19 K19 H27"/>
    <dataValidation allowBlank="1" showInputMessage="1" showErrorMessage="1" promptTitle="Temp IZLAZA" prompt="Obavezan podatak za PRVI izbor" sqref="G28 J28"/>
    <dataValidation allowBlank="1" showInputMessage="1" showErrorMessage="1" promptTitle="Temp IZLAZA" prompt="Obavezan podatak za DRUGI izbor" sqref="H28 K28"/>
    <dataValidation allowBlank="1" showInputMessage="1" showErrorMessage="1" promptTitle="Toplotna snaga razmene" prompt="Obavezan podatak - NETO snaga bez dodataka na zaprljanje i gubitke" sqref="G31:H31"/>
    <dataValidation type="list" allowBlank="1" showInputMessage="1" showErrorMessage="1" promptTitle="Kontrolisana temperatura izlaza" prompt="Izbor fluida - sa zahtevanom temperaturom na izlazu" errorTitle="TEMPERATURA NA IZLAZU" error="Moze se zadati izlazna temperatura PRIMARA, SEKUNDARA ili nijedna" sqref="J18:K18 J26:K26">
      <formula1>"HOT,COLD"</formula1>
    </dataValidation>
    <dataValidation allowBlank="1" showInputMessage="1" showErrorMessage="1" promptTitle="Maseni protok" prompt="Obavezan podatak&#10;" sqref="G21:H21 J21:K21"/>
    <dataValidation allowBlank="1" showInputMessage="1" showErrorMessage="1" promptTitle="Specifični toplotni kapacitet" prompt="Obavezan podatak za srednju temperaturu. Ako nije poznata onda za temperaturu ULAZA" sqref="G23:H23 J23:K23 G30:H30 J30:K30"/>
    <dataValidation allowBlank="1" showInputMessage="1" showErrorMessage="1" promptTitle="Temperatura izlaza" prompt="Obavezan podatak za KONTROLISANU temperaturu izlaza. Za NEKONTROLISANI fluid je bilansna temperatura" sqref="G20:H20 J20:K20"/>
    <dataValidation allowBlank="1" showInputMessage="1" showErrorMessage="1" promptTitle="Svojstva fluida" prompt="Neobavezan podatak za VODU.&#10;Za ostale fluide, OBAVEZAN PODATAK, ako nije poznat za srednju temperaturu, uneti za koju temperaturu je poznat.&#10;Ako se ne navede prihvata se podatak iz literature." sqref="G39:H42 J39:K42"/>
    <dataValidation type="list" allowBlank="1" showInputMessage="1" showErrorMessage="1" promptTitle="Izabrati iz menija" prompt="Ako nije uneta opcija, izbor materijala vrši proizvođač" errorTitle="TEMPERATURA NA IZLAZU" error="Moze se zadati izlazna temperatura PRIMARA, SEKUNDARA ili nijedna" sqref="H55:L55">
      <formula1>"NARUČILAC,PROIZVOĐAČ,KONSULTACIJA PROIZVOĐA I NARUČIOCA"</formula1>
    </dataValidation>
    <dataValidation type="list" allowBlank="1" showInputMessage="1" showErrorMessage="1" promptTitle="Izabrati iz menija" prompt="Ako nije uneta opcija, klasifikaciju vrši proizvođač" errorTitle="TEMPERATURA NA IZLAZU" error="Moze se zadati izlazna temperatura PRIMARA, SEKUNDARA ili nijedna" sqref="H56:L56">
      <formula1>"NARUČILAC,PROIZVOĐAČ,KONSULTACIJA PROIZVOĐA I NARUČIOCA"</formula1>
    </dataValidation>
    <dataValidation type="list" allowBlank="1" showInputMessage="1" showErrorMessage="1" promptTitle="Izabrati iz menija" prompt="Ako nije uneta opcija, kategorizaciju vrši proizvođač ili imenovano telo" errorTitle="TEMPERATURA NA IZLAZU" error="Moze se zadati izlazna temperatura PRIMARA, SEKUNDARA ili nijedna" sqref="H57:L57">
      <formula1>"NARUČILAC,PROIZVOĐAČ,KONSULTACIJA PROIZVOĐA I NARUČIOCA"</formula1>
    </dataValidation>
    <dataValidation type="list" allowBlank="1" showInputMessage="1" showErrorMessage="1" sqref="G16:H16">
      <formula1>"Registar,Omotač"</formula1>
    </dataValidation>
  </dataValidations>
  <hyperlinks>
    <hyperlink ref="F3" r:id="rId1" display="KONTAKT"/>
  </hyperlinks>
  <printOptions/>
  <pageMargins left="0.7086614173228347" right="0.1968503937007874" top="0.7086614173228347" bottom="0.5118110236220472" header="0.5118110236220472" footer="0.5118110236220472"/>
  <pageSetup horizontalDpi="600" verticalDpi="600" orientation="portrait" paperSize="9" scale="80" r:id="rId5"/>
  <headerFooter alignWithMargins="0">
    <oddHeader>&amp;L&amp;"YUOptimaB,Regular""PROTEUS"&amp;"Arial,Regular", Loznica&amp;R&amp;A</oddHeader>
    <oddFooter>&amp;R&amp;P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Dusan</cp:lastModifiedBy>
  <cp:lastPrinted>2017-06-01T16:42:51Z</cp:lastPrinted>
  <dcterms:created xsi:type="dcterms:W3CDTF">1999-12-25T14:09:33Z</dcterms:created>
  <dcterms:modified xsi:type="dcterms:W3CDTF">2017-06-01T18:36:02Z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